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Yr Summary" sheetId="1" r:id="rId4"/>
    <sheet state="visible" name="Graphs" sheetId="2" r:id="rId5"/>
    <sheet state="visible" name="Monthly Income" sheetId="3" r:id="rId6"/>
    <sheet state="visible" name="Bal Sheet" sheetId="4" r:id="rId7"/>
    <sheet state="visible" name="Cashflow" sheetId="5" r:id="rId8"/>
    <sheet state="visible" name="Sales Forecast" sheetId="6" r:id="rId9"/>
    <sheet state="visible" name="Assumptions" sheetId="7" r:id="rId10"/>
    <sheet state="visible" name="People Costs" sheetId="8" r:id="rId11"/>
    <sheet state="visible" name="People Summary" sheetId="9" r:id="rId12"/>
    <sheet state="visible" name="Contractors" sheetId="10" r:id="rId13"/>
    <sheet state="visible" name="OpEx" sheetId="11" r:id="rId14"/>
    <sheet state="visible" name="COGS" sheetId="12" r:id="rId15"/>
    <sheet state="visible" name="CapX" sheetId="13" r:id="rId16"/>
    <sheet state="visible" name="Equity" sheetId="14" r:id="rId17"/>
    <sheet state="visible" name="Sheet1" sheetId="15" r:id="rId18"/>
  </sheets>
  <externalReferences>
    <externalReference r:id="rId19"/>
  </externalReferences>
  <definedNames>
    <definedName name="tax_rate">Assumptions!$T$40</definedName>
    <definedName name="acq">Assumptions!$H$8</definedName>
    <definedName name="year">Assumptions!$T$41</definedName>
    <definedName name="tgt">Assumptions!$L$8</definedName>
  </definedNames>
  <calcPr/>
  <extLst>
    <ext uri="GoogleSheetsCustomDataVersion2">
      <go:sheetsCustomData xmlns:go="http://customooxmlschemas.google.com/" r:id="rId20" roundtripDataChecksum="5BZ84p9d1TIWwsSSJt1nQv4v8GjtJsFGE+kqdBvyeL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1">
      <text>
        <t xml:space="preserve">======
ID#AAABLAqJ0Fw
Microsoft Office User    (2024-04-05 18:01:11)
First month showing attrition</t>
      </text>
    </comment>
  </commentList>
  <extLst>
    <ext uri="GoogleSheetsCustomDataVersion2">
      <go:sheetsCustomData xmlns:go="http://customooxmlschemas.google.com/" r:id="rId1" roundtripDataSignature="AMtx7mg9h7LcMwTOQm9JclF0wtfCBwz6m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======
ID#AAABLAqJ0F0
Admin    (2024-04-05 18:01:11)
WA State Excise Tax for Manufacturing or Wholesaling is .00484% of revenue</t>
      </text>
    </comment>
  </commentList>
  <extLst>
    <ext uri="GoogleSheetsCustomDataVersion2">
      <go:sheetsCustomData xmlns:go="http://customooxmlschemas.google.com/" r:id="rId1" roundtripDataSignature="AMtx7mgJDgVCPikkF/1IVHLOPOHB1HS8vw=="/>
    </ext>
  </extLst>
</comments>
</file>

<file path=xl/sharedStrings.xml><?xml version="1.0" encoding="utf-8"?>
<sst xmlns="http://schemas.openxmlformats.org/spreadsheetml/2006/main" count="1292" uniqueCount="541">
  <si>
    <t>UrbanWind</t>
  </si>
  <si>
    <t>@</t>
  </si>
  <si>
    <t>5-Year Summary</t>
  </si>
  <si>
    <t>Income</t>
  </si>
  <si>
    <t>MMR (Services/Platform)</t>
  </si>
  <si>
    <t xml:space="preserve"> </t>
  </si>
  <si>
    <t>Equipment Sales</t>
  </si>
  <si>
    <t>Channel Sales</t>
  </si>
  <si>
    <t>Data and Digital Services</t>
  </si>
  <si>
    <t>50% in y 4 and 50% y5</t>
  </si>
  <si>
    <t>Total Sales</t>
  </si>
  <si>
    <t xml:space="preserve">   Growth</t>
  </si>
  <si>
    <t>n/a</t>
  </si>
  <si>
    <t>COGS</t>
  </si>
  <si>
    <t>Gross Profit</t>
  </si>
  <si>
    <t xml:space="preserve">   Margin</t>
  </si>
  <si>
    <t xml:space="preserve">  Salary &amp; Wages</t>
  </si>
  <si>
    <t xml:space="preserve">  Employee Related Expenses</t>
  </si>
  <si>
    <t xml:space="preserve">  Product Design &amp; Development</t>
  </si>
  <si>
    <t xml:space="preserve">  Sales &amp; Marketing</t>
  </si>
  <si>
    <t xml:space="preserve">  G &amp; A Expenses</t>
  </si>
  <si>
    <t>Total Operating Expenses</t>
  </si>
  <si>
    <t xml:space="preserve">   % of sales</t>
  </si>
  <si>
    <t>EBITDA</t>
  </si>
  <si>
    <t>EBIT</t>
  </si>
  <si>
    <t>NI</t>
  </si>
  <si>
    <t>Cash</t>
  </si>
  <si>
    <t>Cash, Beginning Balance</t>
  </si>
  <si>
    <t>Change in Cash from Operations</t>
  </si>
  <si>
    <t>Change in Cash from Financing</t>
  </si>
  <si>
    <t>Cash, Ending Balance</t>
  </si>
  <si>
    <t>Headcount</t>
  </si>
  <si>
    <t>FTE &amp; Contract</t>
  </si>
  <si>
    <t>Rev Per FTE</t>
  </si>
  <si>
    <t>Marketing % of Rev</t>
  </si>
  <si>
    <t>Investment</t>
  </si>
  <si>
    <t>Ending Cash</t>
  </si>
  <si>
    <t>Year 1</t>
  </si>
  <si>
    <t>Year 2</t>
  </si>
  <si>
    <t>Year 3</t>
  </si>
  <si>
    <t>Year 4</t>
  </si>
  <si>
    <t>Year 5</t>
  </si>
  <si>
    <t>Monthly Income Statements</t>
  </si>
  <si>
    <t>Sales</t>
  </si>
  <si>
    <t>Cost of Goods Sold</t>
  </si>
  <si>
    <t xml:space="preserve">     Gross Margin</t>
  </si>
  <si>
    <t>Operating Expenses</t>
  </si>
  <si>
    <t xml:space="preserve">     Salary &amp; Wages</t>
  </si>
  <si>
    <t xml:space="preserve">     Employee Related Expenses</t>
  </si>
  <si>
    <t xml:space="preserve">     Product Design &amp; Development</t>
  </si>
  <si>
    <t xml:space="preserve">     Sales &amp; Marketing</t>
  </si>
  <si>
    <t xml:space="preserve">     G &amp; A Expenses</t>
  </si>
  <si>
    <t xml:space="preserve">   % of Sales</t>
  </si>
  <si>
    <t xml:space="preserve">     Depreciation &amp; Amortization</t>
  </si>
  <si>
    <t>Net Income Before Taxes</t>
  </si>
  <si>
    <t xml:space="preserve">     Income Taxes</t>
  </si>
  <si>
    <t>Net Income</t>
  </si>
  <si>
    <t xml:space="preserve">     % of Sales</t>
  </si>
  <si>
    <t>Annual Net Income</t>
  </si>
  <si>
    <t>Projected Balance Sheets</t>
  </si>
  <si>
    <t>Assumption Inputs</t>
  </si>
  <si>
    <t>Note: Must must manually link below "Equity" to investment $ of Preferred Capital Raise from "Equity" worksheet in month of estimated close; Total raised to date</t>
  </si>
  <si>
    <t>Assumptions (Turns in Days by Year)</t>
  </si>
  <si>
    <t>Assets</t>
  </si>
  <si>
    <t>Cash &amp; Equivalents</t>
  </si>
  <si>
    <t>Accounts Receivables</t>
  </si>
  <si>
    <t>Inventories</t>
  </si>
  <si>
    <t>Fixed Assets, net</t>
  </si>
  <si>
    <t>Total Assets</t>
  </si>
  <si>
    <t>Liabilities &amp; Stockholders' Equity</t>
  </si>
  <si>
    <t>Liabilities</t>
  </si>
  <si>
    <t>Accounts Payable</t>
  </si>
  <si>
    <t>Total Liabilities</t>
  </si>
  <si>
    <t>Equity</t>
  </si>
  <si>
    <t>Common Stock</t>
  </si>
  <si>
    <t>Preferred Stock - Series A (Balance = cumulative raised)</t>
  </si>
  <si>
    <t>Preferred Stock - Series B (Balance = cumulative raised)</t>
  </si>
  <si>
    <t>Retained Earnings (Deficits) - Net Income</t>
  </si>
  <si>
    <t>Total Equity</t>
  </si>
  <si>
    <t>Total Liabilities &amp; Stockholders' Equity</t>
  </si>
  <si>
    <t>check</t>
  </si>
  <si>
    <t>Projected Cash Flow Statements</t>
  </si>
  <si>
    <t>Assumptions (Years)</t>
  </si>
  <si>
    <t>Operating Activities</t>
  </si>
  <si>
    <t>Depreciation</t>
  </si>
  <si>
    <t>Changes in Assets and Liabilities</t>
  </si>
  <si>
    <t>Accounts Receivable</t>
  </si>
  <si>
    <t>Cash from Operating Activities</t>
  </si>
  <si>
    <t>Investing Activities</t>
  </si>
  <si>
    <t>Purchases - CapX</t>
  </si>
  <si>
    <t>Cash from Investing Activities</t>
  </si>
  <si>
    <t>Financing Activities</t>
  </si>
  <si>
    <t>Equity Raises</t>
  </si>
  <si>
    <t>Cash from Financing Activities</t>
  </si>
  <si>
    <t>Change in Cash</t>
  </si>
  <si>
    <t>Cash Balances</t>
  </si>
  <si>
    <t>Cash, Beginning Balances</t>
  </si>
  <si>
    <t>Cash, Ending Balances</t>
  </si>
  <si>
    <t>Operating Cash Return (Burn) excludes financing activities</t>
  </si>
  <si>
    <t>Quarterly</t>
  </si>
  <si>
    <t>Sales Forecast</t>
  </si>
  <si>
    <t>Key Sales Metrics</t>
  </si>
  <si>
    <t>2022A</t>
  </si>
  <si>
    <t>2023A</t>
  </si>
  <si>
    <t>Qualified Leads</t>
  </si>
  <si>
    <t>Residential Breeze</t>
  </si>
  <si>
    <t>CommercialGust</t>
  </si>
  <si>
    <t>HybridFlow</t>
  </si>
  <si>
    <t>SmartWind</t>
  </si>
  <si>
    <t>Software Services</t>
  </si>
  <si>
    <t>Revenue By Product Class</t>
  </si>
  <si>
    <t>Residential Products</t>
  </si>
  <si>
    <t>Commercial Products</t>
  </si>
  <si>
    <t>Estimated Sales - Totals</t>
  </si>
  <si>
    <t>Gross Sales ($)</t>
  </si>
  <si>
    <t>Total - Sales</t>
  </si>
  <si>
    <t>Sales Assumptions</t>
  </si>
  <si>
    <t>Revenue</t>
  </si>
  <si>
    <t>Monthy Sales Increase</t>
  </si>
  <si>
    <t xml:space="preserve">  </t>
  </si>
  <si>
    <t>Monthly Cost Per Acquistion Check</t>
  </si>
  <si>
    <t>% Units Sold via Channel vs Direct</t>
  </si>
  <si>
    <t>Variable:</t>
  </si>
  <si>
    <t>Rate</t>
  </si>
  <si>
    <t>OpEx Assuptions</t>
  </si>
  <si>
    <t>Research</t>
  </si>
  <si>
    <t>Monthly Travel Expense Per FTE</t>
  </si>
  <si>
    <t>Inputs</t>
  </si>
  <si>
    <t>Meals/Ent Per Emp.</t>
  </si>
  <si>
    <t>Key Inputs</t>
  </si>
  <si>
    <t>Monthly Office Cost Per Employee</t>
  </si>
  <si>
    <t>Phone Allowance per FTE</t>
  </si>
  <si>
    <t>Balance Sheet Assumptions</t>
  </si>
  <si>
    <t>AP Average Days</t>
  </si>
  <si>
    <t>AR Average Days</t>
  </si>
  <si>
    <t>Income Tax Rate</t>
  </si>
  <si>
    <t>Marketig Assumptions</t>
  </si>
  <si>
    <t>Marketing as a % of Sales</t>
  </si>
  <si>
    <t>Digital Ads as a % of Marketing</t>
  </si>
  <si>
    <t>Planning / Admin as a % of Marketing</t>
  </si>
  <si>
    <t>Planning / Admin as a % of Marketing after year 3</t>
  </si>
  <si>
    <t>Conferences / Trade Shows as % of Marketing</t>
  </si>
  <si>
    <t>COGs Assumptions</t>
  </si>
  <si>
    <t>COGs as a % of Sales [ADJUST PER MODEL] year 1</t>
  </si>
  <si>
    <t>COGs as a % of Sales [ADJUST PER MODEL] year 2</t>
  </si>
  <si>
    <t>COGs as a % of Sales [ADJUST PER MODEL] year 3</t>
  </si>
  <si>
    <t>COGs as a % of Sales [ADJUST PER MODEL] year 4</t>
  </si>
  <si>
    <t>COGs as a % of Sales [ADJUST PER MODEL] year 5</t>
  </si>
  <si>
    <t>Mo. leads per Sales Rep. Year 1</t>
  </si>
  <si>
    <t>Mo. leads per Sales Rep. Year 2</t>
  </si>
  <si>
    <t>Mo. leads per Sales Rep. Year 3</t>
  </si>
  <si>
    <t>Mo. leads per Sales Rep. Year 4</t>
  </si>
  <si>
    <t>Mo. leads per Sales Rep. Year 5</t>
  </si>
  <si>
    <t>New Sales Reps Per Mo. Year 1</t>
  </si>
  <si>
    <t>New Sales Reps Per Mo. Year 2</t>
  </si>
  <si>
    <t>New Sales Reps Per Mo. Year 3</t>
  </si>
  <si>
    <t>New Sales Reps Per Mo. Year 4</t>
  </si>
  <si>
    <t>New Sales Reps Per Mo. Year 5</t>
  </si>
  <si>
    <t>Analysts per New Account Year 1</t>
  </si>
  <si>
    <t>Analysts per Account Year 2</t>
  </si>
  <si>
    <t>Analysts per Account Year 3</t>
  </si>
  <si>
    <t>Analysts per Account Year 4</t>
  </si>
  <si>
    <t>Analysts per Account Year 5</t>
  </si>
  <si>
    <t>Accounts per Cust Support</t>
  </si>
  <si>
    <t>Annual Average Professional Services Agreement</t>
  </si>
  <si>
    <t>Pro Services is this % of Tier 3 Sales after year 3</t>
  </si>
  <si>
    <t>Growth on Qualified Sales Leads year 1</t>
  </si>
  <si>
    <t>Growth on Qualified Sales Leads year 2</t>
  </si>
  <si>
    <t>Growth on Qualfied Sales Leads Subscrptions year 3</t>
  </si>
  <si>
    <t>Lead Converstion Rate</t>
  </si>
  <si>
    <t>Conversion from Level 1 ot Level 2</t>
  </si>
  <si>
    <t>CommercialGuest</t>
  </si>
  <si>
    <t>Conversion from Level 2 to Level 3</t>
  </si>
  <si>
    <t>Software Services (Monthly)</t>
  </si>
  <si>
    <t>Monlthy Project Fee (three months)</t>
  </si>
  <si>
    <t>Monthly Level 1</t>
  </si>
  <si>
    <t>Monthly Level 2</t>
  </si>
  <si>
    <t>Monthly Level 3</t>
  </si>
  <si>
    <t>Monthly Attrition Rate (after year 1)</t>
  </si>
  <si>
    <t>Channel Sales as a % of MRR year 1</t>
  </si>
  <si>
    <t>Channel Sales as a % of MRR year 2</t>
  </si>
  <si>
    <t>Channel Sales as a % of MRR year 3</t>
  </si>
  <si>
    <t>Channel Sales as a % of MRR year 4</t>
  </si>
  <si>
    <t>Channel Sales as a % of MRR year 5</t>
  </si>
  <si>
    <t>Data and Digital Services as a % of MRR Year 1</t>
  </si>
  <si>
    <t>Data and Digital Services as a % of MRR Year 2</t>
  </si>
  <si>
    <t>Data and Digital Services as a % of MRR Year 3</t>
  </si>
  <si>
    <t>Data and Digital Services as a % of MRR Year 4</t>
  </si>
  <si>
    <t>Data and Digital Services as a % of MRR Year 5</t>
  </si>
  <si>
    <t>People Cost Assumptions</t>
  </si>
  <si>
    <t>Monthly Healthcare Cost Per FTE</t>
  </si>
  <si>
    <t>Wage Inflation</t>
  </si>
  <si>
    <t>Federal 941 (SS/MC)</t>
  </si>
  <si>
    <t>FUTA</t>
  </si>
  <si>
    <t>State UI</t>
  </si>
  <si>
    <t>State Work Comp</t>
  </si>
  <si>
    <t>CapX Assumptions</t>
  </si>
  <si>
    <t>Data Center/Production Equipment (deprecitation years)</t>
  </si>
  <si>
    <t>Employee Computers (deprecitation years)</t>
  </si>
  <si>
    <t>Internal IT Equipment (deprecitation years)</t>
  </si>
  <si>
    <t>Office Equipment (deprecitation years)</t>
  </si>
  <si>
    <t>Furniture &amp; Fixtures (deprecitation years)</t>
  </si>
  <si>
    <t>Tenant Improvements (Lease Term)</t>
  </si>
  <si>
    <t>Hardware Costs per FTE</t>
  </si>
  <si>
    <t>Software Costs Per FTE</t>
  </si>
  <si>
    <t>Notes:</t>
  </si>
  <si>
    <t>Prof services equal 60k / mo per account until Year 3</t>
  </si>
  <si>
    <t>People Costs</t>
  </si>
  <si>
    <t>Exeptions</t>
  </si>
  <si>
    <t>Total Salaries ($)</t>
  </si>
  <si>
    <t xml:space="preserve">   General and Administration</t>
  </si>
  <si>
    <t xml:space="preserve">   Sales and Marketing</t>
  </si>
  <si>
    <t xml:space="preserve">  Product Engineering</t>
  </si>
  <si>
    <t>Total Salaries</t>
  </si>
  <si>
    <t>Employee Related Costs ($)</t>
  </si>
  <si>
    <t xml:space="preserve">   Payroll Taxes (see rate proof below)</t>
  </si>
  <si>
    <t xml:space="preserve">   Health Benefits (per FTE)</t>
  </si>
  <si>
    <t>Total Employee Related Costs</t>
  </si>
  <si>
    <t>Total Headcounts</t>
  </si>
  <si>
    <t>New FTEs</t>
  </si>
  <si>
    <t>Total FTEs</t>
  </si>
  <si>
    <t>General and Administration</t>
  </si>
  <si>
    <t>HEADCOUNT</t>
  </si>
  <si>
    <t xml:space="preserve">   New Specific FTEs - G&amp;A</t>
  </si>
  <si>
    <t xml:space="preserve">   New Generic FTEs - G&amp;A</t>
  </si>
  <si>
    <t>Total FTEs, Contract - G&amp;A</t>
  </si>
  <si>
    <t>inflation</t>
  </si>
  <si>
    <t>Elena Rodriguez, CEO</t>
  </si>
  <si>
    <t>Dr. Rachel Chen, CTO</t>
  </si>
  <si>
    <t>Marcus Blackwood, CFO</t>
  </si>
  <si>
    <t>Thomas Lee, COO</t>
  </si>
  <si>
    <t>Olivia Martinez, HR Manager</t>
  </si>
  <si>
    <t>Jason Wu, IT Manager</t>
  </si>
  <si>
    <t>Patricia Alvarez, Office Manager</t>
  </si>
  <si>
    <t>Chris Taylor, IT Support</t>
  </si>
  <si>
    <t>Kevin Park, Accounting Specialist</t>
  </si>
  <si>
    <t>Karen Lee, Finance Manager</t>
  </si>
  <si>
    <t>Laura Sanchez, Executive Assistant</t>
  </si>
  <si>
    <t>Michelle Wong, HR Specialist</t>
  </si>
  <si>
    <t>Total Salaries - G&amp;A</t>
  </si>
  <si>
    <t>Sales and Marketing</t>
  </si>
  <si>
    <t xml:space="preserve">   New FTEs - S&amp;M</t>
  </si>
  <si>
    <t>Total FTEs - S&amp;M</t>
  </si>
  <si>
    <t>Director of Marketing - Sarah Johnson</t>
  </si>
  <si>
    <t>Sr Sales Manager - James Wilson</t>
  </si>
  <si>
    <t>Digital Marketing Specialist - Linda Chen</t>
  </si>
  <si>
    <t>Business Development Manager - Mark Thompson</t>
  </si>
  <si>
    <t>Sales Representative - Rachel Green</t>
  </si>
  <si>
    <t>Sales Representative, Daniel Lee</t>
  </si>
  <si>
    <t>Content Marketing Specialist - Emma Watson</t>
  </si>
  <si>
    <t>Sales Operations Anyalyst - Michael Brown</t>
  </si>
  <si>
    <t>Sales Position 9</t>
  </si>
  <si>
    <t>Total Salaries - S&amp;M</t>
  </si>
  <si>
    <t>Product</t>
  </si>
  <si>
    <t xml:space="preserve">   New  Genrici FTEs - PD</t>
  </si>
  <si>
    <t>Total FTEs - PD</t>
  </si>
  <si>
    <t>Head of Engineering - Ethan Nakamura</t>
  </si>
  <si>
    <t>Head of Research - Dr. Aisha Patel</t>
  </si>
  <si>
    <t>Lead Software Architect - Michael Torres</t>
  </si>
  <si>
    <t>Sr. Electrical Engineer - Carlos Mendoza</t>
  </si>
  <si>
    <t>AI/ML Specialist - Samantha Lee</t>
  </si>
  <si>
    <t>Software Engineer - David Kim</t>
  </si>
  <si>
    <t>Software Engineer - Emily Chen</t>
  </si>
  <si>
    <t>Mechanical Engineer - Ryan Patel</t>
  </si>
  <si>
    <t>Electrical Engineer - Jessica Huang</t>
  </si>
  <si>
    <t>Research Scientist - Alex Novak</t>
  </si>
  <si>
    <t>Sr. Mechanical Engineer - Lisa Wong</t>
  </si>
  <si>
    <t>Supply Chain Manager - David Chang</t>
  </si>
  <si>
    <t>Production Manager - Maria Garcia</t>
  </si>
  <si>
    <t>Quality Control Specialist - John Smith</t>
  </si>
  <si>
    <t>Logistic Coordinator - Sarah Johnson</t>
  </si>
  <si>
    <t>Product Line Supervisor - Robert Chen</t>
  </si>
  <si>
    <t>Production Line Worker</t>
  </si>
  <si>
    <t>Frank Rodriguez, Head of Installation</t>
  </si>
  <si>
    <t>Alice Kim, Service Manager</t>
  </si>
  <si>
    <t>Tom Nelson, Senior Installation Technician</t>
  </si>
  <si>
    <t>Juan Hernandez, Installation Technician</t>
  </si>
  <si>
    <t>Lisa Chen, Installation Technician</t>
  </si>
  <si>
    <t>Mike Johnson, Service Engineer</t>
  </si>
  <si>
    <t>Sarah Lee, Service Engineer</t>
  </si>
  <si>
    <t>Total Salaries - PD</t>
  </si>
  <si>
    <t>Headcount Totals</t>
  </si>
  <si>
    <t>Product Development</t>
  </si>
  <si>
    <t xml:space="preserve">   New  FTEs - PD</t>
  </si>
  <si>
    <t>Employee to sales ratio</t>
  </si>
  <si>
    <t>Anualized Sales per Employee</t>
  </si>
  <si>
    <t>Employee Payroll Tax Rate Proof</t>
  </si>
  <si>
    <t>Employer Payroll Taxes - Total %</t>
  </si>
  <si>
    <t>People Cost Summary</t>
  </si>
  <si>
    <t>Note: If waterfall specific employees must manually input # of "New Specific FTEs" for month [Line 23] and put $0 in months b4 start month for employee</t>
  </si>
  <si>
    <t>Plan Years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</si>
  <si>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</si>
  <si>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</si>
  <si>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</si>
  <si>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</si>
  <si>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</si>
  <si>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</si>
  <si>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</si>
  <si>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</si>
  <si>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</si>
  <si>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</si>
  <si>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</si>
  <si>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</si>
  <si>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</si>
  <si>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</si>
  <si>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</si>
  <si>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</si>
  <si>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</si>
  <si>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</si>
  <si>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</si>
  <si>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</si>
  <si>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</si>
  <si>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</si>
  <si>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</si>
  <si>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</si>
  <si>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</si>
  <si>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</si>
  <si>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</si>
  <si>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</si>
  <si>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</si>
  <si>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</si>
  <si>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</si>
  <si>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</si>
  <si>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</si>
  <si>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</si>
  <si>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</si>
  <si>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</si>
  <si>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</si>
  <si>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</si>
  <si>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</si>
  <si>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</si>
  <si>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</si>
  <si>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</si>
  <si>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</si>
  <si>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</si>
  <si>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</si>
  <si>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</si>
  <si>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</si>
  <si>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</si>
  <si>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</si>
  <si>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</si>
  <si>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</si>
  <si>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</si>
  <si>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</si>
  <si>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</si>
  <si>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</si>
  <si>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</si>
  <si>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</si>
  <si>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</si>
  <si>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</si>
  <si>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</si>
  <si>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CEO</t>
  </si>
  <si>
    <t>VP Product</t>
  </si>
  <si>
    <t>VP Sales</t>
  </si>
  <si>
    <t>Executive Assistnat Level 1</t>
  </si>
  <si>
    <t>Executive Assistnat Level 2</t>
  </si>
  <si>
    <t>CFO</t>
  </si>
  <si>
    <t>Biz Ops/PM</t>
  </si>
  <si>
    <t>Exec Chairman</t>
  </si>
  <si>
    <t>Accounting</t>
  </si>
  <si>
    <t>US Marketing Lead</t>
  </si>
  <si>
    <t>Sales Directors</t>
  </si>
  <si>
    <t>Client Success Analyst</t>
  </si>
  <si>
    <t>Marketing Support</t>
  </si>
  <si>
    <t>Sales Position 5</t>
  </si>
  <si>
    <t>Sales Position 6</t>
  </si>
  <si>
    <t>Sales Manager</t>
  </si>
  <si>
    <t>Sales Position 8</t>
  </si>
  <si>
    <t>Tech Lead</t>
  </si>
  <si>
    <t>Full Stack Dev 1</t>
  </si>
  <si>
    <t>Full Stack Dev 2</t>
  </si>
  <si>
    <t>DevOps</t>
  </si>
  <si>
    <t>UX Dev</t>
  </si>
  <si>
    <t>UX Design</t>
  </si>
  <si>
    <t>AI Dev</t>
  </si>
  <si>
    <t>Jr. Dev. 1</t>
  </si>
  <si>
    <t>Jr. Dev. 2</t>
  </si>
  <si>
    <t>Jr. Dev. 3</t>
  </si>
  <si>
    <t>Jr. Dev. 4</t>
  </si>
  <si>
    <t>Jr. Dev. 5</t>
  </si>
  <si>
    <t>Client Support Engineer</t>
  </si>
  <si>
    <t>Position 12</t>
  </si>
  <si>
    <t>Position 13</t>
  </si>
  <si>
    <t>Position 14</t>
  </si>
  <si>
    <t>Total Contractors - PD</t>
  </si>
  <si>
    <t>General and Administration Headcount</t>
  </si>
  <si>
    <t>Sales &amp; Marketing Headcount</t>
  </si>
  <si>
    <t>Product Development Headcount</t>
  </si>
  <si>
    <t>Total Headcount</t>
  </si>
  <si>
    <t>Contractor Costs</t>
  </si>
  <si>
    <t>Note: If waterfall specific employees must manually input # of "New Specific CEs" for month [Line 23] and put $0 in months b4 start month for employee</t>
  </si>
  <si>
    <t>New CEs</t>
  </si>
  <si>
    <t>Total CEs</t>
  </si>
  <si>
    <t>G&amp;A Contractor 1</t>
  </si>
  <si>
    <t>G&amp;A Contractor 2</t>
  </si>
  <si>
    <t>G&amp;A Contractor 3</t>
  </si>
  <si>
    <t>G&amp;A Contractor 4</t>
  </si>
  <si>
    <t>G&amp;A Contractor 5</t>
  </si>
  <si>
    <t>G&amp;A Contractor 6</t>
  </si>
  <si>
    <t>G&amp;A Contractor 7</t>
  </si>
  <si>
    <t>G&amp;A Contractor 8</t>
  </si>
  <si>
    <t>G&amp;A Contractor 9</t>
  </si>
  <si>
    <t>S&amp;M Contractor 1</t>
  </si>
  <si>
    <t>S&amp;M Contractor 2</t>
  </si>
  <si>
    <t>S&amp;M Contractor 3</t>
  </si>
  <si>
    <t>S&amp;M Contractor 4</t>
  </si>
  <si>
    <t>S&amp;M Contractor 5</t>
  </si>
  <si>
    <t>S&amp;M Contractor 6</t>
  </si>
  <si>
    <t>S&amp;M Contractor 7</t>
  </si>
  <si>
    <t>S&amp;M Contractor 8</t>
  </si>
  <si>
    <t>S&amp;M Contractor 9</t>
  </si>
  <si>
    <t>Tech Contractor 1</t>
  </si>
  <si>
    <t>Tech Contractor 2</t>
  </si>
  <si>
    <t>Tech Contractor 3</t>
  </si>
  <si>
    <t>Tech Contractor 4</t>
  </si>
  <si>
    <t>Tech Contractor 5</t>
  </si>
  <si>
    <t>Tech Contractor 6</t>
  </si>
  <si>
    <t>Tech Contractor 7</t>
  </si>
  <si>
    <t>Tech Contractor 8</t>
  </si>
  <si>
    <t>Tech Contractor 9</t>
  </si>
  <si>
    <t>Tech Contractor 10</t>
  </si>
  <si>
    <t>Tech Contractor 11</t>
  </si>
  <si>
    <t>Tech Contractor 12</t>
  </si>
  <si>
    <t>Tech Contractor 13</t>
  </si>
  <si>
    <t>Tech Contractor 14</t>
  </si>
  <si>
    <t>Tech Contractor 15</t>
  </si>
  <si>
    <t>Tech Contractor 16</t>
  </si>
  <si>
    <t>Tech Contractor 17</t>
  </si>
  <si>
    <t>Tech Contractor 18</t>
  </si>
  <si>
    <t>External Product Development &amp; Design</t>
  </si>
  <si>
    <t>Art Design</t>
  </si>
  <si>
    <t>Mobile UX</t>
  </si>
  <si>
    <t>Web Desing</t>
  </si>
  <si>
    <t>Testing</t>
  </si>
  <si>
    <t>Software Design</t>
  </si>
  <si>
    <t>Totals - Product Development &amp; Design</t>
  </si>
  <si>
    <t>Sales &amp; Marketing</t>
  </si>
  <si>
    <t>Sales Commissions</t>
  </si>
  <si>
    <t>Marketing &amp; Digital Campaigns</t>
  </si>
  <si>
    <t>Design/Creative</t>
  </si>
  <si>
    <t>PR</t>
  </si>
  <si>
    <t>Website</t>
  </si>
  <si>
    <t>Marketing (New Site Launch)</t>
  </si>
  <si>
    <t>Marketing Planning/Admin</t>
  </si>
  <si>
    <t>Totals - Sales &amp; Marketing</t>
  </si>
  <si>
    <t>General &amp; Administrative</t>
  </si>
  <si>
    <t>Shipping / Transportation</t>
  </si>
  <si>
    <t xml:space="preserve">   Insurance</t>
  </si>
  <si>
    <t xml:space="preserve">   Telecom (including internet)</t>
  </si>
  <si>
    <t xml:space="preserve">   Cell Phones (per FTE monthly)</t>
  </si>
  <si>
    <t xml:space="preserve">   Legal Services</t>
  </si>
  <si>
    <t xml:space="preserve">   Other Professional Services</t>
  </si>
  <si>
    <t xml:space="preserve">   Facility Rentals (including utilities)</t>
  </si>
  <si>
    <t xml:space="preserve">   IT Expenses</t>
  </si>
  <si>
    <t xml:space="preserve">   Travel Expenses (per FTE)</t>
  </si>
  <si>
    <t xml:space="preserve">   Meals &amp; Entertainment (per FTE)</t>
  </si>
  <si>
    <t xml:space="preserve">   Business Taxes &amp; Licenses (% of revenue)</t>
  </si>
  <si>
    <t>Project Management</t>
  </si>
  <si>
    <t>Setup</t>
  </si>
  <si>
    <t>Content</t>
  </si>
  <si>
    <t>Equipment Rental</t>
  </si>
  <si>
    <t>Licensing</t>
  </si>
  <si>
    <t xml:space="preserve">   Outside Services/Consulting</t>
  </si>
  <si>
    <t>Totals - G&amp;A</t>
  </si>
  <si>
    <t>COGS Forecast</t>
  </si>
  <si>
    <t>COGS ($)</t>
  </si>
  <si>
    <t>COGS (Genralized)</t>
  </si>
  <si>
    <t xml:space="preserve"> Additive COG Assuption</t>
  </si>
  <si>
    <t>Total - COGS</t>
  </si>
  <si>
    <t>Equipment Inventories ($)</t>
  </si>
  <si>
    <t>Total - Equipment Inventory</t>
  </si>
  <si>
    <t>Units Ordered/Produced</t>
  </si>
  <si>
    <t>Total Units - Ordered/Produced</t>
  </si>
  <si>
    <t>Units Inventoried</t>
  </si>
  <si>
    <t>Total Units - Inventoried</t>
  </si>
  <si>
    <t>Est Fully-Loaded Product Cost Contract</t>
  </si>
  <si>
    <t>Average</t>
  </si>
  <si>
    <t>Percent of Cost</t>
  </si>
  <si>
    <t>Site Labor</t>
  </si>
  <si>
    <t>Equipment</t>
  </si>
  <si>
    <t>Product Management</t>
  </si>
  <si>
    <t xml:space="preserve">Production  </t>
  </si>
  <si>
    <t xml:space="preserve">Travel and other </t>
  </si>
  <si>
    <t xml:space="preserve">   Manufacturing Cost</t>
  </si>
  <si>
    <t xml:space="preserve">   Packaging</t>
  </si>
  <si>
    <t xml:space="preserve">   Covers</t>
  </si>
  <si>
    <t xml:space="preserve">   Freight (FOB)</t>
  </si>
  <si>
    <t xml:space="preserve">   Forwarding</t>
  </si>
  <si>
    <t xml:space="preserve">   Warehousing</t>
  </si>
  <si>
    <t>Capital Expenditures</t>
  </si>
  <si>
    <t>CapX - Depreciation &amp; Amortization</t>
  </si>
  <si>
    <t xml:space="preserve">   Depreciation - Data Center/Production</t>
  </si>
  <si>
    <t xml:space="preserve">   Depreciation - Employee Computers</t>
  </si>
  <si>
    <t xml:space="preserve">   Depreciation - Internal IT</t>
  </si>
  <si>
    <t xml:space="preserve">   Depreciation - Office Equipment</t>
  </si>
  <si>
    <t xml:space="preserve">   Depreciation - Furniture &amp; Fixtures</t>
  </si>
  <si>
    <t xml:space="preserve">   Amortization - Tenant Improvements</t>
  </si>
  <si>
    <t>Total - Depreciation &amp; Amortization</t>
  </si>
  <si>
    <t>CapX - Purchases</t>
  </si>
  <si>
    <t xml:space="preserve">   Data Center/Production - HW/SW</t>
  </si>
  <si>
    <t xml:space="preserve">   Purchase of Employee Computers (per FTE see cost below)</t>
  </si>
  <si>
    <t xml:space="preserve">   Purchase of Internal IT HW/SW</t>
  </si>
  <si>
    <t xml:space="preserve">   Purchase of Office Equipment</t>
  </si>
  <si>
    <t xml:space="preserve">   Purchase of Furniture &amp; Fixtures</t>
  </si>
  <si>
    <t xml:space="preserve">   Tenant Improvements</t>
  </si>
  <si>
    <t>Total - CapX Purchases</t>
  </si>
  <si>
    <t>Depreciation Life Assumptions:</t>
  </si>
  <si>
    <t>Data Center/Production Equipment</t>
  </si>
  <si>
    <t>Employee Computers</t>
  </si>
  <si>
    <t>Internal IT Equipment</t>
  </si>
  <si>
    <t>Office Equipment</t>
  </si>
  <si>
    <t>Furniture &amp; Fixtures</t>
  </si>
  <si>
    <t>Employee Computer Cost Proof</t>
  </si>
  <si>
    <t xml:space="preserve">   Hardware</t>
  </si>
  <si>
    <t xml:space="preserve">   Software</t>
  </si>
  <si>
    <t>Total - Computer Cost per employee</t>
  </si>
  <si>
    <t>Will be adjusted</t>
  </si>
  <si>
    <t>Note: Below calculation is on a "Fully Diluted" basis can show both "Actual" and "Fully-Diluted" if needed</t>
  </si>
  <si>
    <t>Seed</t>
  </si>
  <si>
    <t>Series A</t>
  </si>
  <si>
    <t>Exit Scenario</t>
  </si>
  <si>
    <t>Employee Option Pool</t>
  </si>
  <si>
    <t>#</t>
  </si>
  <si>
    <t>$</t>
  </si>
  <si>
    <t>% total</t>
  </si>
  <si>
    <t>Distribution</t>
  </si>
  <si>
    <t>Options Not Issued</t>
  </si>
  <si>
    <t>EXAPMLE ONLY</t>
  </si>
  <si>
    <t>Common Early Execs</t>
  </si>
  <si>
    <t>Common - Advisor / Operators</t>
  </si>
  <si>
    <t>Common - Origionator</t>
  </si>
  <si>
    <t>Issued Options</t>
  </si>
  <si>
    <t>Total</t>
  </si>
  <si>
    <t>Investment Assumptions</t>
  </si>
  <si>
    <t>Pre-Money Valuation</t>
  </si>
  <si>
    <t>Price per share</t>
  </si>
  <si>
    <t># Shares</t>
  </si>
  <si>
    <t>Exit Assumptions</t>
  </si>
  <si>
    <t>Estimated Exit Value - 5x rev</t>
  </si>
  <si>
    <t>Assume Preference has been met</t>
  </si>
  <si>
    <t>5 year gross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</si>
</sst>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(* #,##0_);_(* \(#,##0\);_(* &quot;-&quot;_);_(@_)"/>
    <numFmt numFmtId="165" formatCode="mmm yyyy"/>
    <numFmt numFmtId="166" formatCode="_(&quot;$&quot;* #,##0_);_(&quot;$&quot;* \(#,##0\);_(&quot;$&quot;* &quot;-&quot;_);_(@_)"/>
    <numFmt numFmtId="167" formatCode="_(* #,##0_);_(* \(#,##0\);_(* &quot;-&quot;??_);_(@_)"/>
    <numFmt numFmtId="168" formatCode="&quot;$&quot;#,##0"/>
    <numFmt numFmtId="169" formatCode="0.0%"/>
    <numFmt numFmtId="170" formatCode="_(* #,##0.00_);_(* \(#,##0.00\);_(* &quot;-&quot;??_);_(@_)"/>
    <numFmt numFmtId="171" formatCode="[$-409]d\-mmm"/>
    <numFmt numFmtId="172" formatCode="_(&quot;$&quot;* #,##0_);_(&quot;$&quot;* \(#,##0\);_(&quot;$&quot;* &quot;-&quot;??_);_(@_)"/>
    <numFmt numFmtId="173" formatCode="_(&quot;$&quot;* #,##0.00_);_(&quot;$&quot;* \(#,##0.00\);_(&quot;$&quot;* &quot;-&quot;??_);_(@_)"/>
    <numFmt numFmtId="174" formatCode="0.0000%"/>
    <numFmt numFmtId="175" formatCode="&quot;$&quot;#,##0.00"/>
  </numFmts>
  <fonts count="3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0.0"/>
      <color rgb="FF000000"/>
      <name val="Arial"/>
    </font>
    <font>
      <b/>
      <sz val="11.0"/>
      <color theme="0"/>
      <name val="Calibri"/>
    </font>
    <font>
      <sz val="11.0"/>
      <color theme="0"/>
      <name val="Calibri"/>
    </font>
    <font>
      <b/>
      <i/>
      <sz val="9.0"/>
      <color theme="1"/>
      <name val="Calibri"/>
    </font>
    <font>
      <b/>
      <sz val="11.0"/>
      <color rgb="FF000000"/>
      <name val="Arial"/>
    </font>
    <font>
      <sz val="10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b/>
      <sz val="12.0"/>
      <color theme="1"/>
      <name val="Calibri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1.0"/>
      <color rgb="FFFF0000"/>
      <name val="Calibri"/>
    </font>
    <font/>
    <font>
      <sz val="11.0"/>
      <color rgb="FFFF0000"/>
      <name val="Calibri"/>
    </font>
    <font>
      <b/>
      <sz val="8.0"/>
      <color theme="1"/>
      <name val="Calibri"/>
    </font>
    <font>
      <sz val="8.0"/>
      <color theme="1"/>
      <name val="Calibri"/>
    </font>
    <font>
      <sz val="10.0"/>
      <color rgb="FF0000FF"/>
      <name val="Calibri"/>
    </font>
    <font>
      <b/>
      <sz val="11.0"/>
      <color rgb="FFFFFFFF"/>
      <name val="Calibri"/>
    </font>
    <font>
      <sz val="10.0"/>
      <color rgb="FFFF0000"/>
      <name val="Calibri"/>
    </font>
    <font>
      <sz val="10.0"/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b/>
      <u/>
      <sz val="10.0"/>
      <color rgb="FF000000"/>
      <name val="Arial"/>
    </font>
    <font>
      <sz val="10.0"/>
      <color rgb="FF7030A0"/>
      <name val="Arial"/>
    </font>
    <font>
      <b/>
      <sz val="11.0"/>
      <color rgb="FF7030A0"/>
      <name val="Calibri"/>
    </font>
    <font>
      <b/>
      <sz val="11.0"/>
      <color rgb="FF008000"/>
      <name val="Calibri"/>
    </font>
    <font>
      <b/>
      <sz val="10.0"/>
      <color rgb="FFFF0000"/>
      <name val="Arial"/>
    </font>
    <font>
      <sz val="11.0"/>
      <color rgb="FFFFFFFF"/>
      <name val="Calibri"/>
    </font>
    <font>
      <sz val="11.0"/>
      <color rgb="FF0000FF"/>
      <name val="Calibri"/>
    </font>
    <font>
      <b/>
      <sz val="10.0"/>
      <color rgb="FFFFFFFF"/>
      <name val="Arial"/>
    </font>
    <font>
      <b/>
      <sz val="10.0"/>
      <color rgb="FF000000"/>
      <name val="Arial"/>
    </font>
    <font>
      <b/>
      <i/>
      <sz val="10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C6D9F0"/>
        <bgColor rgb="FFC6D9F0"/>
      </patternFill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rgb="FFDBE275"/>
        <bgColor rgb="FFDBE275"/>
      </patternFill>
    </fill>
  </fills>
  <borders count="28">
    <border/>
    <border>
      <bottom style="medium">
        <color rgb="FF000000"/>
      </bottom>
    </border>
    <border>
      <left/>
      <right/>
      <top/>
      <bottom/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left/>
      <right/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2" numFmtId="0" xfId="0" applyFont="1"/>
    <xf borderId="1" fillId="0" fontId="4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quotePrefix="1" borderId="2" fillId="2" fontId="5" numFmtId="0" xfId="0" applyBorder="1" applyFill="1" applyFont="1"/>
    <xf borderId="2" fillId="3" fontId="6" numFmtId="0" xfId="0" applyBorder="1" applyFill="1" applyFont="1"/>
    <xf borderId="2" fillId="2" fontId="2" numFmtId="164" xfId="0" applyBorder="1" applyFont="1" applyNumberFormat="1"/>
    <xf borderId="0" fillId="0" fontId="2" numFmtId="0" xfId="0" applyAlignment="1" applyFont="1">
      <alignment horizontal="left" shrinkToFit="0" wrapText="1"/>
    </xf>
    <xf borderId="0" fillId="0" fontId="2" numFmtId="166" xfId="0" applyFont="1" applyNumberFormat="1"/>
    <xf borderId="3" fillId="0" fontId="1" numFmtId="166" xfId="0" applyBorder="1" applyFont="1" applyNumberFormat="1"/>
    <xf borderId="0" fillId="0" fontId="7" numFmtId="9" xfId="0" applyAlignment="1" applyFont="1" applyNumberFormat="1">
      <alignment horizontal="right"/>
    </xf>
    <xf borderId="0" fillId="0" fontId="7" numFmtId="9" xfId="0" applyFont="1" applyNumberFormat="1"/>
    <xf borderId="0" fillId="0" fontId="8" numFmtId="0" xfId="0" applyFont="1"/>
    <xf borderId="0" fillId="0" fontId="1" numFmtId="166" xfId="0" applyFont="1" applyNumberFormat="1"/>
    <xf borderId="0" fillId="0" fontId="4" numFmtId="167" xfId="0" applyFont="1" applyNumberFormat="1"/>
    <xf borderId="0" fillId="0" fontId="7" numFmtId="9" xfId="0" applyAlignment="1" applyFont="1" applyNumberFormat="1">
      <alignment horizontal="left"/>
    </xf>
    <xf quotePrefix="1" borderId="0" fillId="0" fontId="2" numFmtId="9" xfId="0" applyAlignment="1" applyFont="1" applyNumberFormat="1">
      <alignment horizontal="left"/>
    </xf>
    <xf borderId="4" fillId="0" fontId="1" numFmtId="166" xfId="0" applyBorder="1" applyFont="1" applyNumberFormat="1"/>
    <xf quotePrefix="1" borderId="0" fillId="0" fontId="1" numFmtId="0" xfId="0" applyFont="1"/>
    <xf borderId="5" fillId="0" fontId="1" numFmtId="164" xfId="0" applyBorder="1" applyFont="1" applyNumberFormat="1"/>
    <xf borderId="0" fillId="0" fontId="2" numFmtId="9" xfId="0" applyFont="1" applyNumberFormat="1"/>
    <xf borderId="6" fillId="0" fontId="4" numFmtId="0" xfId="0" applyBorder="1" applyFont="1"/>
    <xf borderId="7" fillId="0" fontId="4" numFmtId="168" xfId="0" applyBorder="1" applyFont="1" applyNumberFormat="1"/>
    <xf borderId="8" fillId="0" fontId="4" numFmtId="0" xfId="0" applyBorder="1" applyFont="1"/>
    <xf borderId="0" fillId="0" fontId="4" numFmtId="168" xfId="0" applyFont="1" applyNumberFormat="1"/>
    <xf borderId="9" fillId="0" fontId="4" numFmtId="168" xfId="0" applyBorder="1" applyFont="1" applyNumberFormat="1"/>
    <xf borderId="10" fillId="0" fontId="4" numFmtId="0" xfId="0" applyBorder="1" applyFont="1"/>
    <xf borderId="1" fillId="0" fontId="4" numFmtId="168" xfId="0" applyBorder="1" applyFont="1" applyNumberFormat="1"/>
    <xf borderId="11" fillId="0" fontId="4" numFmtId="168" xfId="0" applyBorder="1" applyFont="1" applyNumberFormat="1"/>
    <xf borderId="12" fillId="0" fontId="4" numFmtId="0" xfId="0" applyBorder="1" applyFont="1"/>
    <xf borderId="13" fillId="0" fontId="4" numFmtId="168" xfId="0" applyBorder="1" applyFont="1" applyNumberFormat="1"/>
    <xf borderId="14" fillId="0" fontId="4" numFmtId="168" xfId="0" applyBorder="1" applyFont="1" applyNumberFormat="1"/>
    <xf borderId="9" fillId="0" fontId="1" numFmtId="0" xfId="0" applyBorder="1" applyFont="1"/>
    <xf borderId="0" fillId="0" fontId="9" numFmtId="164" xfId="0" applyFont="1" applyNumberFormat="1"/>
    <xf borderId="0" fillId="0" fontId="10" numFmtId="0" xfId="0" applyFont="1"/>
    <xf borderId="9" fillId="0" fontId="10" numFmtId="0" xfId="0" applyBorder="1" applyFont="1"/>
    <xf borderId="0" fillId="0" fontId="9" numFmtId="0" xfId="0" applyFont="1"/>
    <xf borderId="9" fillId="0" fontId="9" numFmtId="0" xfId="0" applyBorder="1" applyFont="1"/>
    <xf borderId="13" fillId="0" fontId="9" numFmtId="0" xfId="0" applyBorder="1" applyFont="1"/>
    <xf borderId="14" fillId="0" fontId="9" numFmtId="0" xfId="0" applyBorder="1" applyFont="1"/>
    <xf borderId="13" fillId="0" fontId="10" numFmtId="165" xfId="0" applyAlignment="1" applyBorder="1" applyFont="1" applyNumberFormat="1">
      <alignment horizontal="center"/>
    </xf>
    <xf borderId="9" fillId="0" fontId="10" numFmtId="166" xfId="0" applyBorder="1" applyFont="1" applyNumberFormat="1"/>
    <xf borderId="0" fillId="0" fontId="10" numFmtId="166" xfId="0" applyFont="1" applyNumberFormat="1"/>
    <xf borderId="6" fillId="0" fontId="10" numFmtId="166" xfId="0" applyBorder="1" applyFont="1" applyNumberFormat="1"/>
    <xf borderId="7" fillId="0" fontId="10" numFmtId="166" xfId="0" applyBorder="1" applyFont="1" applyNumberFormat="1"/>
    <xf borderId="0" fillId="0" fontId="11" numFmtId="169" xfId="0" applyAlignment="1" applyFont="1" applyNumberFormat="1">
      <alignment horizontal="right"/>
    </xf>
    <xf borderId="9" fillId="0" fontId="11" numFmtId="169" xfId="0" applyBorder="1" applyFont="1" applyNumberFormat="1"/>
    <xf borderId="13" fillId="0" fontId="9" numFmtId="164" xfId="0" applyBorder="1" applyFont="1" applyNumberFormat="1"/>
    <xf borderId="15" fillId="0" fontId="10" numFmtId="166" xfId="0" applyBorder="1" applyFont="1" applyNumberFormat="1"/>
    <xf borderId="16" fillId="0" fontId="10" numFmtId="166" xfId="0" applyBorder="1" applyFont="1" applyNumberFormat="1"/>
    <xf borderId="0" fillId="0" fontId="11" numFmtId="169" xfId="0" applyAlignment="1" applyFont="1" applyNumberFormat="1">
      <alignment horizontal="left"/>
    </xf>
    <xf borderId="9" fillId="0" fontId="11" numFmtId="169" xfId="0" applyAlignment="1" applyBorder="1" applyFont="1" applyNumberFormat="1">
      <alignment horizontal="left"/>
    </xf>
    <xf borderId="17" fillId="0" fontId="10" numFmtId="9" xfId="0" applyBorder="1" applyFont="1" applyNumberFormat="1"/>
    <xf borderId="4" fillId="0" fontId="10" numFmtId="166" xfId="0" applyBorder="1" applyFont="1" applyNumberFormat="1"/>
    <xf borderId="0" fillId="0" fontId="11" numFmtId="169" xfId="0" applyFont="1" applyNumberFormat="1"/>
    <xf borderId="0" fillId="0" fontId="9" numFmtId="0" xfId="0" applyAlignment="1" applyFont="1">
      <alignment horizontal="right"/>
    </xf>
    <xf borderId="17" fillId="0" fontId="9" numFmtId="166" xfId="0" applyBorder="1" applyFont="1" applyNumberFormat="1"/>
    <xf borderId="0" fillId="0" fontId="12" numFmtId="0" xfId="0" applyFont="1"/>
    <xf borderId="0" fillId="0" fontId="13" numFmtId="0" xfId="0" applyAlignment="1" applyFont="1">
      <alignment horizontal="right"/>
    </xf>
    <xf borderId="2" fillId="4" fontId="14" numFmtId="0" xfId="0" applyBorder="1" applyFill="1" applyFont="1"/>
    <xf borderId="0" fillId="0" fontId="14" numFmtId="0" xfId="0" applyFont="1"/>
    <xf borderId="0" fillId="0" fontId="9" numFmtId="170" xfId="0" applyFont="1" applyNumberFormat="1"/>
    <xf borderId="0" fillId="0" fontId="9" numFmtId="171" xfId="0" applyFont="1" applyNumberFormat="1"/>
    <xf borderId="0" fillId="0" fontId="15" numFmtId="0" xfId="0" applyAlignment="1" applyFont="1">
      <alignment horizontal="left"/>
    </xf>
    <xf borderId="18" fillId="2" fontId="5" numFmtId="0" xfId="0" applyAlignment="1" applyBorder="1" applyFont="1">
      <alignment horizontal="center"/>
    </xf>
    <xf borderId="19" fillId="0" fontId="16" numFmtId="0" xfId="0" applyBorder="1" applyFont="1"/>
    <xf borderId="0" fillId="0" fontId="1" numFmtId="0" xfId="0" applyAlignment="1" applyFont="1">
      <alignment horizontal="center"/>
    </xf>
    <xf borderId="2" fillId="3" fontId="5" numFmtId="0" xfId="0" applyBorder="1" applyFont="1"/>
    <xf borderId="2" fillId="3" fontId="5" numFmtId="0" xfId="0" applyAlignment="1" applyBorder="1" applyFont="1">
      <alignment horizontal="center"/>
    </xf>
    <xf borderId="2" fillId="3" fontId="6" numFmtId="3" xfId="0" applyBorder="1" applyFont="1" applyNumberFormat="1"/>
    <xf borderId="0" fillId="0" fontId="2" numFmtId="0" xfId="0" applyAlignment="1" applyFont="1">
      <alignment horizontal="left"/>
    </xf>
    <xf borderId="0" fillId="0" fontId="1" numFmtId="167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16" fillId="0" fontId="1" numFmtId="166" xfId="0" applyBorder="1" applyFont="1" applyNumberFormat="1"/>
    <xf borderId="0" fillId="0" fontId="17" numFmtId="0" xfId="0" applyAlignment="1" applyFont="1">
      <alignment horizontal="left"/>
    </xf>
    <xf borderId="0" fillId="0" fontId="17" numFmtId="166" xfId="0" applyFont="1" applyNumberFormat="1"/>
    <xf borderId="5" fillId="0" fontId="1" numFmtId="166" xfId="0" applyBorder="1" applyFont="1" applyNumberFormat="1"/>
    <xf borderId="0" fillId="0" fontId="18" numFmtId="0" xfId="0" applyAlignment="1" applyFont="1">
      <alignment horizontal="right"/>
    </xf>
    <xf borderId="0" fillId="0" fontId="19" numFmtId="164" xfId="0" applyFont="1" applyNumberFormat="1"/>
    <xf borderId="0" fillId="0" fontId="20" numFmtId="171" xfId="0" applyFont="1" applyNumberFormat="1"/>
    <xf borderId="0" fillId="0" fontId="4" numFmtId="0" xfId="0" applyAlignment="1" applyFont="1">
      <alignment horizontal="center"/>
    </xf>
    <xf borderId="2" fillId="3" fontId="6" numFmtId="166" xfId="0" applyBorder="1" applyFont="1" applyNumberFormat="1"/>
    <xf borderId="4" fillId="0" fontId="2" numFmtId="166" xfId="0" applyBorder="1" applyFont="1" applyNumberFormat="1"/>
    <xf borderId="2" fillId="3" fontId="5" numFmtId="166" xfId="0" applyAlignment="1" applyBorder="1" applyFont="1" applyNumberFormat="1">
      <alignment horizontal="right"/>
    </xf>
    <xf borderId="2" fillId="5" fontId="2" numFmtId="166" xfId="0" applyBorder="1" applyFill="1" applyFont="1" applyNumberFormat="1"/>
    <xf borderId="2" fillId="6" fontId="2" numFmtId="166" xfId="0" applyBorder="1" applyFill="1" applyFont="1" applyNumberFormat="1"/>
    <xf borderId="2" fillId="3" fontId="5" numFmtId="0" xfId="0" applyAlignment="1" applyBorder="1" applyFont="1">
      <alignment horizontal="left"/>
    </xf>
    <xf borderId="2" fillId="7" fontId="1" numFmtId="0" xfId="0" applyAlignment="1" applyBorder="1" applyFill="1" applyFont="1">
      <alignment horizontal="left"/>
    </xf>
    <xf borderId="20" fillId="7" fontId="1" numFmtId="166" xfId="0" applyBorder="1" applyFont="1" applyNumberFormat="1"/>
    <xf borderId="2" fillId="3" fontId="21" numFmtId="0" xfId="0" applyAlignment="1" applyBorder="1" applyFont="1">
      <alignment horizontal="left"/>
    </xf>
    <xf borderId="2" fillId="3" fontId="1" numFmtId="166" xfId="0" applyBorder="1" applyFont="1" applyNumberFormat="1"/>
    <xf borderId="2" fillId="3" fontId="2" numFmtId="0" xfId="0" applyBorder="1" applyFont="1"/>
    <xf borderId="0" fillId="0" fontId="2" numFmtId="0" xfId="0" applyAlignment="1" applyFont="1">
      <alignment horizontal="right"/>
    </xf>
    <xf borderId="0" fillId="0" fontId="2" numFmtId="172" xfId="0" applyFont="1" applyNumberFormat="1"/>
    <xf borderId="2" fillId="5" fontId="1" numFmtId="0" xfId="0" applyBorder="1" applyFont="1"/>
    <xf borderId="0" fillId="0" fontId="22" numFmtId="168" xfId="0" applyFont="1" applyNumberFormat="1"/>
    <xf borderId="0" fillId="0" fontId="10" numFmtId="0" xfId="0" applyAlignment="1" applyFont="1">
      <alignment horizontal="left"/>
    </xf>
    <xf borderId="0" fillId="0" fontId="23" numFmtId="164" xfId="0" applyFont="1" applyNumberFormat="1"/>
    <xf borderId="0" fillId="0" fontId="2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2" fillId="5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172" xfId="0" applyAlignment="1" applyFont="1" applyNumberFormat="1">
      <alignment horizontal="left" shrinkToFit="0" wrapText="1"/>
    </xf>
    <xf borderId="0" fillId="0" fontId="23" numFmtId="172" xfId="0" applyFont="1" applyNumberFormat="1"/>
    <xf borderId="0" fillId="0" fontId="1" numFmtId="172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2" fillId="3" fontId="4" numFmtId="0" xfId="0" applyBorder="1" applyFont="1"/>
    <xf borderId="2" fillId="3" fontId="2" numFmtId="166" xfId="0" applyBorder="1" applyFont="1" applyNumberFormat="1"/>
    <xf borderId="2" fillId="8" fontId="2" numFmtId="164" xfId="0" applyBorder="1" applyFill="1" applyFont="1" applyNumberFormat="1"/>
    <xf borderId="0" fillId="0" fontId="22" numFmtId="0" xfId="0" applyFont="1"/>
    <xf borderId="0" fillId="0" fontId="1" numFmtId="0" xfId="0" applyAlignment="1" applyFont="1">
      <alignment horizontal="left" shrinkToFit="0" wrapText="1"/>
    </xf>
    <xf borderId="21" fillId="0" fontId="24" numFmtId="164" xfId="0" applyBorder="1" applyFont="1" applyNumberFormat="1"/>
    <xf borderId="21" fillId="0" fontId="1" numFmtId="164" xfId="0" applyBorder="1" applyFont="1" applyNumberFormat="1"/>
    <xf borderId="2" fillId="3" fontId="5" numFmtId="49" xfId="0" applyAlignment="1" applyBorder="1" applyFont="1" applyNumberFormat="1">
      <alignment horizontal="left" shrinkToFit="0" wrapText="1"/>
    </xf>
    <xf borderId="2" fillId="3" fontId="9" numFmtId="0" xfId="0" applyBorder="1" applyFont="1"/>
    <xf borderId="2" fillId="3" fontId="5" numFmtId="49" xfId="0" applyAlignment="1" applyBorder="1" applyFont="1" applyNumberFormat="1">
      <alignment horizontal="center" shrinkToFit="0" wrapText="1"/>
    </xf>
    <xf borderId="2" fillId="3" fontId="2" numFmtId="172" xfId="0" applyBorder="1" applyFont="1" applyNumberFormat="1"/>
    <xf borderId="0" fillId="0" fontId="23" numFmtId="166" xfId="0" applyFont="1" applyNumberFormat="1"/>
    <xf borderId="21" fillId="0" fontId="24" numFmtId="166" xfId="0" applyBorder="1" applyFont="1" applyNumberFormat="1"/>
    <xf borderId="21" fillId="0" fontId="1" numFmtId="166" xfId="0" applyBorder="1" applyFont="1" applyNumberFormat="1"/>
    <xf borderId="0" fillId="0" fontId="17" numFmtId="9" xfId="0" applyFont="1" applyNumberFormat="1"/>
    <xf borderId="22" fillId="2" fontId="5" numFmtId="49" xfId="0" applyAlignment="1" applyBorder="1" applyFont="1" applyNumberFormat="1">
      <alignment horizontal="center"/>
    </xf>
    <xf borderId="23" fillId="0" fontId="16" numFmtId="0" xfId="0" applyBorder="1" applyFont="1"/>
    <xf quotePrefix="1" borderId="0" fillId="0" fontId="1" numFmtId="166" xfId="0" applyFont="1" applyNumberFormat="1"/>
    <xf borderId="22" fillId="3" fontId="5" numFmtId="49" xfId="0" applyAlignment="1" applyBorder="1" applyFont="1" applyNumberFormat="1">
      <alignment horizontal="center"/>
    </xf>
    <xf borderId="0" fillId="0" fontId="25" numFmtId="9" xfId="0" applyFont="1" applyNumberFormat="1"/>
    <xf quotePrefix="1" borderId="0" fillId="0" fontId="1" numFmtId="167" xfId="0" applyFont="1" applyNumberFormat="1"/>
    <xf borderId="0" fillId="0" fontId="1" numFmtId="167" xfId="0" applyFont="1" applyNumberFormat="1"/>
    <xf borderId="0" fillId="0" fontId="5" numFmtId="49" xfId="0" applyAlignment="1" applyFont="1" applyNumberFormat="1">
      <alignment horizontal="center"/>
    </xf>
    <xf borderId="0" fillId="0" fontId="23" numFmtId="173" xfId="0" applyFont="1" applyNumberFormat="1"/>
    <xf borderId="0" fillId="0" fontId="25" numFmtId="169" xfId="0" applyFont="1" applyNumberFormat="1"/>
    <xf borderId="0" fillId="0" fontId="25" numFmtId="173" xfId="0" applyFont="1" applyNumberFormat="1"/>
    <xf borderId="0" fillId="0" fontId="26" numFmtId="0" xfId="0" applyFont="1"/>
    <xf borderId="2" fillId="9" fontId="4" numFmtId="0" xfId="0" applyBorder="1" applyFill="1" applyFont="1"/>
    <xf borderId="13" fillId="0" fontId="4" numFmtId="0" xfId="0" applyBorder="1" applyFont="1"/>
    <xf borderId="2" fillId="10" fontId="4" numFmtId="0" xfId="0" applyBorder="1" applyFill="1" applyFont="1"/>
    <xf borderId="2" fillId="5" fontId="4" numFmtId="172" xfId="0" applyBorder="1" applyFont="1" applyNumberFormat="1"/>
    <xf borderId="2" fillId="5" fontId="4" numFmtId="0" xfId="0" applyBorder="1" applyFont="1"/>
    <xf borderId="2" fillId="2" fontId="4" numFmtId="0" xfId="0" applyBorder="1" applyFont="1"/>
    <xf borderId="2" fillId="5" fontId="4" numFmtId="173" xfId="0" applyBorder="1" applyFont="1" applyNumberFormat="1"/>
    <xf borderId="0" fillId="0" fontId="4" numFmtId="173" xfId="0" applyFont="1" applyNumberFormat="1"/>
    <xf borderId="2" fillId="5" fontId="4" numFmtId="167" xfId="0" applyBorder="1" applyFont="1" applyNumberFormat="1"/>
    <xf borderId="2" fillId="5" fontId="4" numFmtId="9" xfId="0" applyBorder="1" applyFont="1" applyNumberFormat="1"/>
    <xf borderId="2" fillId="5" fontId="4" numFmtId="169" xfId="0" applyBorder="1" applyFont="1" applyNumberFormat="1"/>
    <xf borderId="2" fillId="11" fontId="4" numFmtId="0" xfId="0" applyBorder="1" applyFill="1" applyFont="1"/>
    <xf borderId="2" fillId="2" fontId="4" numFmtId="172" xfId="0" applyBorder="1" applyFont="1" applyNumberFormat="1"/>
    <xf borderId="0" fillId="0" fontId="4" numFmtId="0" xfId="0" applyAlignment="1" applyFont="1">
      <alignment vertical="top"/>
    </xf>
    <xf borderId="2" fillId="2" fontId="4" numFmtId="10" xfId="0" applyBorder="1" applyFont="1" applyNumberFormat="1"/>
    <xf borderId="2" fillId="2" fontId="4" numFmtId="9" xfId="0" applyBorder="1" applyFont="1" applyNumberFormat="1"/>
    <xf borderId="2" fillId="11" fontId="4" numFmtId="172" xfId="0" applyBorder="1" applyFont="1" applyNumberFormat="1"/>
    <xf borderId="0" fillId="12" fontId="4" numFmtId="172" xfId="0" applyFill="1" applyFont="1" applyNumberFormat="1"/>
    <xf borderId="0" fillId="13" fontId="4" numFmtId="172" xfId="0" applyFill="1" applyFont="1" applyNumberFormat="1"/>
    <xf borderId="0" fillId="0" fontId="4" numFmtId="172" xfId="0" applyFont="1" applyNumberFormat="1"/>
    <xf borderId="2" fillId="14" fontId="4" numFmtId="9" xfId="0" applyBorder="1" applyFill="1" applyFont="1" applyNumberFormat="1"/>
    <xf borderId="2" fillId="10" fontId="4" numFmtId="173" xfId="0" applyBorder="1" applyFont="1" applyNumberFormat="1"/>
    <xf borderId="2" fillId="5" fontId="2" numFmtId="164" xfId="0" applyAlignment="1" applyBorder="1" applyFont="1" applyNumberFormat="1">
      <alignment horizontal="center"/>
    </xf>
    <xf borderId="0" fillId="0" fontId="15" numFmtId="0" xfId="0" applyAlignment="1" applyFont="1">
      <alignment horizontal="right"/>
    </xf>
    <xf borderId="2" fillId="4" fontId="15" numFmtId="0" xfId="0" applyBorder="1" applyFont="1"/>
    <xf borderId="0" fillId="0" fontId="4" numFmtId="0" xfId="0" applyFont="1"/>
    <xf borderId="2" fillId="3" fontId="1" numFmtId="0" xfId="0" applyAlignment="1" applyBorder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0" fontId="1" numFmtId="166" xfId="0" applyAlignment="1" applyBorder="1" applyFont="1" applyNumberFormat="1">
      <alignment horizontal="center"/>
    </xf>
    <xf borderId="2" fillId="3" fontId="23" numFmtId="166" xfId="0" applyBorder="1" applyFont="1" applyNumberFormat="1"/>
    <xf borderId="2" fillId="3" fontId="23" numFmtId="0" xfId="0" applyBorder="1" applyFont="1"/>
    <xf borderId="0" fillId="0" fontId="23" numFmtId="10" xfId="0" applyFont="1" applyNumberFormat="1"/>
    <xf borderId="0" fillId="0" fontId="17" numFmtId="0" xfId="0" applyFont="1"/>
    <xf borderId="0" fillId="0" fontId="25" numFmtId="166" xfId="0" applyFont="1" applyNumberFormat="1"/>
    <xf borderId="0" fillId="0" fontId="23" numFmtId="0" xfId="0" applyFont="1"/>
    <xf borderId="4" fillId="0" fontId="1" numFmtId="172" xfId="0" applyBorder="1" applyFont="1" applyNumberFormat="1"/>
    <xf borderId="0" fillId="0" fontId="2" numFmtId="2" xfId="0" applyAlignment="1" applyFont="1" applyNumberFormat="1">
      <alignment horizontal="center"/>
    </xf>
    <xf borderId="21" fillId="0" fontId="1" numFmtId="2" xfId="0" applyAlignment="1" applyBorder="1" applyFont="1" applyNumberFormat="1">
      <alignment horizontal="center"/>
    </xf>
    <xf borderId="2" fillId="3" fontId="1" numFmtId="2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4" fillId="0" fontId="1" numFmtId="2" xfId="0" applyAlignment="1" applyBorder="1" applyFont="1" applyNumberFormat="1">
      <alignment horizontal="center"/>
    </xf>
    <xf borderId="4" fillId="0" fontId="1" numFmtId="166" xfId="0" applyAlignment="1" applyBorder="1" applyFont="1" applyNumberFormat="1">
      <alignment horizontal="center"/>
    </xf>
    <xf borderId="2" fillId="3" fontId="27" numFmtId="166" xfId="0" applyBorder="1" applyFont="1" applyNumberFormat="1"/>
    <xf borderId="4" fillId="0" fontId="1" numFmtId="1" xfId="0" applyAlignment="1" applyBorder="1" applyFont="1" applyNumberFormat="1">
      <alignment horizontal="center"/>
    </xf>
    <xf quotePrefix="1" borderId="0" fillId="0" fontId="17" numFmtId="0" xfId="0" applyFont="1"/>
    <xf quotePrefix="1" borderId="0" fillId="0" fontId="17" numFmtId="9" xfId="0" applyFont="1" applyNumberFormat="1"/>
    <xf borderId="0" fillId="0" fontId="23" numFmtId="1" xfId="0" applyFont="1" applyNumberFormat="1"/>
    <xf borderId="0" fillId="5" fontId="17" numFmtId="2" xfId="0" applyFont="1" applyNumberFormat="1"/>
    <xf borderId="0" fillId="0" fontId="17" numFmtId="2" xfId="0" applyFont="1" applyNumberFormat="1"/>
    <xf borderId="2" fillId="3" fontId="2" numFmtId="1" xfId="0" applyBorder="1" applyFont="1" applyNumberFormat="1"/>
    <xf borderId="0" fillId="6" fontId="17" numFmtId="2" xfId="0" applyFont="1" applyNumberFormat="1"/>
    <xf borderId="22" fillId="2" fontId="5" numFmtId="0" xfId="0" applyAlignment="1" applyBorder="1" applyFont="1">
      <alignment horizontal="center"/>
    </xf>
    <xf borderId="0" fillId="0" fontId="17" numFmtId="10" xfId="0" applyFont="1" applyNumberFormat="1"/>
    <xf borderId="0" fillId="0" fontId="2" numFmtId="10" xfId="0" applyFont="1" applyNumberFormat="1"/>
    <xf borderId="0" fillId="0" fontId="1" numFmtId="10" xfId="0" applyFont="1" applyNumberFormat="1"/>
    <xf quotePrefix="1" borderId="0" fillId="0" fontId="1" numFmtId="0" xfId="0" applyAlignment="1" applyFont="1">
      <alignment horizontal="left"/>
    </xf>
    <xf borderId="21" fillId="0" fontId="1" numFmtId="10" xfId="0" applyBorder="1" applyFont="1" applyNumberFormat="1"/>
    <xf borderId="2" fillId="2" fontId="1" numFmtId="0" xfId="0" applyBorder="1" applyFont="1"/>
    <xf borderId="0" fillId="0" fontId="4" numFmtId="16" xfId="0" applyFont="1" applyNumberFormat="1"/>
    <xf borderId="0" fillId="0" fontId="1" numFmtId="172" xfId="0" applyFont="1" applyNumberFormat="1"/>
    <xf quotePrefix="1" borderId="0" fillId="0" fontId="2" numFmtId="0" xfId="0" applyFont="1"/>
    <xf borderId="0" fillId="0" fontId="24" numFmtId="1" xfId="0" applyAlignment="1" applyFont="1" applyNumberFormat="1">
      <alignment horizontal="center"/>
    </xf>
    <xf borderId="2" fillId="5" fontId="17" numFmtId="2" xfId="0" applyBorder="1" applyFont="1" applyNumberFormat="1"/>
    <xf borderId="2" fillId="5" fontId="23" numFmtId="166" xfId="0" applyBorder="1" applyFont="1" applyNumberFormat="1"/>
    <xf borderId="0" fillId="5" fontId="23" numFmtId="166" xfId="0" applyFont="1" applyNumberFormat="1"/>
    <xf borderId="2" fillId="3" fontId="28" numFmtId="164" xfId="0" applyAlignment="1" applyBorder="1" applyFont="1" applyNumberFormat="1">
      <alignment horizontal="center"/>
    </xf>
    <xf borderId="2" fillId="5" fontId="25" numFmtId="166" xfId="0" applyBorder="1" applyFont="1" applyNumberFormat="1"/>
    <xf borderId="0" fillId="0" fontId="17" numFmtId="169" xfId="0" applyFont="1" applyNumberFormat="1"/>
    <xf borderId="0" fillId="0" fontId="2" numFmtId="169" xfId="0" applyFont="1" applyNumberFormat="1"/>
    <xf borderId="0" fillId="0" fontId="29" numFmtId="0" xfId="0" applyFont="1"/>
    <xf borderId="2" fillId="15" fontId="1" numFmtId="0" xfId="0" applyBorder="1" applyFill="1" applyFont="1"/>
    <xf borderId="2" fillId="3" fontId="6" numFmtId="49" xfId="0" applyAlignment="1" applyBorder="1" applyFont="1" applyNumberFormat="1">
      <alignment horizontal="center" shrinkToFit="0" wrapText="1"/>
    </xf>
    <xf borderId="0" fillId="0" fontId="23" numFmtId="169" xfId="0" applyFont="1" applyNumberFormat="1"/>
    <xf borderId="0" fillId="0" fontId="28" numFmtId="172" xfId="0" applyAlignment="1" applyFont="1" applyNumberFormat="1">
      <alignment horizontal="center"/>
    </xf>
    <xf borderId="2" fillId="3" fontId="25" numFmtId="166" xfId="0" applyBorder="1" applyFont="1" applyNumberFormat="1"/>
    <xf borderId="0" fillId="0" fontId="30" numFmtId="166" xfId="0" applyFont="1" applyNumberFormat="1"/>
    <xf borderId="0" fillId="0" fontId="25" numFmtId="164" xfId="0" applyFont="1" applyNumberFormat="1"/>
    <xf borderId="24" fillId="3" fontId="5" numFmtId="49" xfId="0" applyAlignment="1" applyBorder="1" applyFont="1" applyNumberFormat="1">
      <alignment horizontal="left" shrinkToFit="0" wrapText="1"/>
    </xf>
    <xf borderId="2" fillId="3" fontId="31" numFmtId="0" xfId="0" applyAlignment="1" applyBorder="1" applyFont="1">
      <alignment horizontal="center"/>
    </xf>
    <xf borderId="0" fillId="0" fontId="15" numFmtId="9" xfId="0" applyFont="1" applyNumberFormat="1"/>
    <xf borderId="0" fillId="0" fontId="1" numFmtId="0" xfId="0" applyAlignment="1" applyFont="1">
      <alignment horizontal="right" shrinkToFit="0" wrapText="1"/>
    </xf>
    <xf borderId="22" fillId="2" fontId="5" numFmtId="49" xfId="0" applyAlignment="1" applyBorder="1" applyFont="1" applyNumberFormat="1">
      <alignment horizontal="center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72" xfId="0" applyFont="1" applyNumberFormat="1"/>
    <xf borderId="0" fillId="0" fontId="23" numFmtId="9" xfId="0" applyFont="1" applyNumberFormat="1"/>
    <xf borderId="0" fillId="0" fontId="32" numFmtId="173" xfId="0" applyFont="1" applyNumberFormat="1"/>
    <xf quotePrefix="1" borderId="0" fillId="0" fontId="32" numFmtId="173" xfId="0" applyFont="1" applyNumberFormat="1"/>
    <xf borderId="0" fillId="0" fontId="2" numFmtId="173" xfId="0" applyFont="1" applyNumberFormat="1"/>
    <xf borderId="0" fillId="0" fontId="1" numFmtId="173" xfId="0" applyFont="1" applyNumberFormat="1"/>
    <xf borderId="2" fillId="3" fontId="33" numFmtId="0" xfId="0" applyBorder="1" applyFont="1"/>
    <xf borderId="21" fillId="0" fontId="34" numFmtId="9" xfId="0" applyBorder="1" applyFont="1" applyNumberFormat="1"/>
    <xf borderId="2" fillId="4" fontId="1" numFmtId="0" xfId="0" applyBorder="1" applyFont="1"/>
    <xf borderId="0" fillId="0" fontId="35" numFmtId="0" xfId="0" applyFont="1"/>
    <xf borderId="0" fillId="0" fontId="4" numFmtId="166" xfId="0" applyFont="1" applyNumberFormat="1"/>
    <xf borderId="17" fillId="0" fontId="15" numFmtId="164" xfId="0" applyAlignment="1" applyBorder="1" applyFont="1" applyNumberFormat="1">
      <alignment horizontal="center"/>
    </xf>
    <xf borderId="0" fillId="0" fontId="4" numFmtId="10" xfId="0" applyFont="1" applyNumberFormat="1"/>
    <xf borderId="2" fillId="4" fontId="20" numFmtId="171" xfId="0" applyBorder="1" applyFont="1" applyNumberFormat="1"/>
    <xf borderId="15" fillId="0" fontId="1" numFmtId="37" xfId="0" applyAlignment="1" applyBorder="1" applyFont="1" applyNumberFormat="1">
      <alignment horizontal="center"/>
    </xf>
    <xf borderId="16" fillId="0" fontId="16" numFmtId="0" xfId="0" applyBorder="1" applyFont="1"/>
    <xf borderId="25" fillId="0" fontId="16" numFmtId="0" xfId="0" applyBorder="1" applyFont="1"/>
    <xf borderId="0" fillId="0" fontId="2" numFmtId="37" xfId="0" applyAlignment="1" applyFont="1" applyNumberFormat="1">
      <alignment horizontal="center"/>
    </xf>
    <xf borderId="0" fillId="0" fontId="1" numFmtId="37" xfId="0" applyAlignment="1" applyFont="1" applyNumberFormat="1">
      <alignment horizontal="center"/>
    </xf>
    <xf borderId="26" fillId="0" fontId="34" numFmtId="0" xfId="0" applyAlignment="1" applyBorder="1" applyFont="1">
      <alignment horizontal="center"/>
    </xf>
    <xf quotePrefix="1" borderId="27" fillId="0" fontId="2" numFmtId="37" xfId="0" applyAlignment="1" applyBorder="1" applyFont="1" applyNumberFormat="1">
      <alignment horizontal="center"/>
    </xf>
    <xf borderId="27" fillId="0" fontId="4" numFmtId="0" xfId="0" applyBorder="1" applyFont="1"/>
    <xf borderId="27" fillId="0" fontId="2" numFmtId="37" xfId="0" applyAlignment="1" applyBorder="1" applyFont="1" applyNumberFormat="1">
      <alignment horizontal="center"/>
    </xf>
    <xf borderId="2" fillId="5" fontId="34" numFmtId="0" xfId="0" applyAlignment="1" applyBorder="1" applyFont="1">
      <alignment horizontal="center"/>
    </xf>
    <xf borderId="0" fillId="0" fontId="17" numFmtId="37" xfId="0" applyFont="1" applyNumberFormat="1"/>
    <xf borderId="0" fillId="0" fontId="2" numFmtId="37" xfId="0" applyFont="1" applyNumberFormat="1"/>
    <xf borderId="0" fillId="0" fontId="2" numFmtId="174" xfId="0" applyFont="1" applyNumberFormat="1"/>
    <xf borderId="0" fillId="0" fontId="1" numFmtId="37" xfId="0" applyFont="1" applyNumberFormat="1"/>
    <xf borderId="7" fillId="0" fontId="1" numFmtId="37" xfId="0" applyBorder="1" applyFont="1" applyNumberFormat="1"/>
    <xf borderId="7" fillId="0" fontId="1" numFmtId="166" xfId="0" applyBorder="1" applyFont="1" applyNumberFormat="1"/>
    <xf borderId="7" fillId="0" fontId="1" numFmtId="169" xfId="0" applyBorder="1" applyFont="1" applyNumberFormat="1"/>
    <xf borderId="0" fillId="0" fontId="1" numFmtId="169" xfId="0" applyFont="1" applyNumberFormat="1"/>
    <xf borderId="7" fillId="0" fontId="1" numFmtId="174" xfId="0" applyBorder="1" applyFont="1" applyNumberFormat="1"/>
    <xf borderId="2" fillId="2" fontId="34" numFmtId="0" xfId="0" applyBorder="1" applyFont="1"/>
    <xf borderId="2" fillId="16" fontId="17" numFmtId="172" xfId="0" applyBorder="1" applyFill="1" applyFont="1" applyNumberFormat="1"/>
    <xf borderId="0" fillId="0" fontId="4" numFmtId="175" xfId="0" applyFont="1" applyNumberFormat="1"/>
    <xf borderId="0" fillId="0" fontId="4" numFmtId="4" xfId="0" applyFont="1" applyNumberFormat="1"/>
    <xf borderId="0" fillId="0" fontId="2" numFmtId="167" xfId="0" applyFont="1" applyNumberFormat="1"/>
    <xf borderId="0" fillId="0" fontId="4" numFmtId="3" xfId="0" applyFont="1" applyNumberFormat="1"/>
    <xf borderId="2" fillId="2" fontId="24" numFmtId="0" xfId="0" applyBorder="1" applyFont="1"/>
    <xf borderId="0" fillId="0" fontId="4" numFmtId="170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Graphs!$B$22:$F$22</c:f>
              <c:numCache/>
            </c:numRef>
          </c:val>
        </c:ser>
        <c:ser>
          <c:idx val="1"/>
          <c:order val="1"/>
          <c:tx>
            <c:v>EBITDA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Graphs!$B$23:$F$23</c:f>
              <c:numCache/>
            </c:numRef>
          </c:val>
        </c:ser>
        <c:axId val="323692272"/>
        <c:axId val="878232697"/>
      </c:barChart>
      <c:catAx>
        <c:axId val="32369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8232697"/>
      </c:catAx>
      <c:valAx>
        <c:axId val="878232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2369227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714375</xdr:colOff>
      <xdr:row>4</xdr:row>
      <xdr:rowOff>0</xdr:rowOff>
    </xdr:from>
    <xdr:ext cx="5848350" cy="3533775"/>
    <xdr:graphicFrame>
      <xdr:nvGraphicFramePr>
        <xdr:cNvPr id="11825063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/Documents/SM%20Dorsey/Investment%20Banking/Financial%20Models/Merger%20Mode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ptions"/>
      <sheetName val="Acc-Dil"/>
      <sheetName val="Contrib"/>
      <sheetName val="PPR"/>
      <sheetName val="S&amp;U"/>
      <sheetName val="GAAP"/>
      <sheetName val="PF BS"/>
      <sheetName val="PF P&amp;L"/>
      <sheetName val="Buyer P&amp;L"/>
      <sheetName val="Target P&amp;L"/>
      <sheetName val="DC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 outlineLevelCol="1" outlineLevelRow="2"/>
  <cols>
    <col customWidth="1" min="1" max="1" width="24.5"/>
    <col customWidth="1" min="2" max="12" width="11.63" outlineLevel="1"/>
    <col customWidth="1" min="13" max="13" width="10.88" outlineLevel="1"/>
    <col customWidth="1" hidden="1" min="15" max="26" width="11.63" outlineLevel="1"/>
    <col collapsed="1" min="27" max="27" width="12.63"/>
    <col customWidth="1" hidden="1" min="28" max="39" width="11.63" outlineLevel="1"/>
    <col collapsed="1" min="40" max="40" width="12.63"/>
    <col customWidth="1" hidden="1" min="41" max="52" width="11.63" outlineLevel="1"/>
    <col collapsed="1" min="53" max="53" width="12.63"/>
    <col customWidth="1" hidden="1" min="54" max="65" width="11.63" outlineLevel="1"/>
    <col collapsed="1" customWidth="1" min="66" max="66" width="12.88"/>
    <col customWidth="1" min="67" max="68" width="8.88"/>
    <col customWidth="1" min="69" max="69" width="9.13"/>
    <col customWidth="1" min="70" max="70" width="8.88"/>
  </cols>
  <sheetData>
    <row r="1" ht="15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2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/>
      <c r="BP1" s="3" t="s">
        <v>1</v>
      </c>
    </row>
    <row r="2" ht="15.0" customHeight="1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2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2"/>
    </row>
    <row r="3" ht="15.0" customHeight="1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2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2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2"/>
    </row>
    <row r="4" ht="15.0" customHeight="1">
      <c r="B4" s="5">
        <v>44562.0</v>
      </c>
      <c r="C4" s="5">
        <v>44593.0</v>
      </c>
      <c r="D4" s="5">
        <v>44621.0</v>
      </c>
      <c r="E4" s="5">
        <v>44652.0</v>
      </c>
      <c r="F4" s="5">
        <v>44682.0</v>
      </c>
      <c r="G4" s="5">
        <v>44713.0</v>
      </c>
      <c r="H4" s="5">
        <v>44743.0</v>
      </c>
      <c r="I4" s="5">
        <v>44774.0</v>
      </c>
      <c r="J4" s="5">
        <v>44805.0</v>
      </c>
      <c r="K4" s="5">
        <v>44835.0</v>
      </c>
      <c r="L4" s="5">
        <v>44866.0</v>
      </c>
      <c r="M4" s="5">
        <v>44896.0</v>
      </c>
      <c r="N4" s="6">
        <v>2022.0</v>
      </c>
      <c r="O4" s="5">
        <v>44927.0</v>
      </c>
      <c r="P4" s="5">
        <v>44958.0</v>
      </c>
      <c r="Q4" s="5">
        <v>44986.0</v>
      </c>
      <c r="R4" s="5">
        <v>45017.0</v>
      </c>
      <c r="S4" s="5">
        <v>45047.0</v>
      </c>
      <c r="T4" s="5">
        <v>45078.0</v>
      </c>
      <c r="U4" s="5">
        <v>45108.0</v>
      </c>
      <c r="V4" s="5">
        <v>45139.0</v>
      </c>
      <c r="W4" s="5">
        <v>45170.0</v>
      </c>
      <c r="X4" s="5">
        <v>45200.0</v>
      </c>
      <c r="Y4" s="5">
        <v>45231.0</v>
      </c>
      <c r="Z4" s="5">
        <v>45261.0</v>
      </c>
      <c r="AA4" s="6">
        <v>2023.0</v>
      </c>
      <c r="AB4" s="5">
        <v>45292.0</v>
      </c>
      <c r="AC4" s="5">
        <v>45323.0</v>
      </c>
      <c r="AD4" s="5">
        <v>45352.0</v>
      </c>
      <c r="AE4" s="5">
        <v>45383.0</v>
      </c>
      <c r="AF4" s="5">
        <v>45413.0</v>
      </c>
      <c r="AG4" s="5">
        <v>45444.0</v>
      </c>
      <c r="AH4" s="5">
        <v>45474.0</v>
      </c>
      <c r="AI4" s="5">
        <v>45505.0</v>
      </c>
      <c r="AJ4" s="5">
        <v>45536.0</v>
      </c>
      <c r="AK4" s="5">
        <v>45566.0</v>
      </c>
      <c r="AL4" s="5">
        <v>45597.0</v>
      </c>
      <c r="AM4" s="5">
        <v>45627.0</v>
      </c>
      <c r="AN4" s="6">
        <v>2024.0</v>
      </c>
      <c r="AO4" s="7">
        <v>45658.0</v>
      </c>
      <c r="AP4" s="7">
        <v>45689.0</v>
      </c>
      <c r="AQ4" s="7">
        <v>45717.0</v>
      </c>
      <c r="AR4" s="7">
        <v>45748.0</v>
      </c>
      <c r="AS4" s="7">
        <v>45778.0</v>
      </c>
      <c r="AT4" s="7">
        <v>45809.0</v>
      </c>
      <c r="AU4" s="7">
        <v>45839.0</v>
      </c>
      <c r="AV4" s="7">
        <v>45870.0</v>
      </c>
      <c r="AW4" s="7">
        <v>45901.0</v>
      </c>
      <c r="AX4" s="7">
        <v>45931.0</v>
      </c>
      <c r="AY4" s="7">
        <v>45962.0</v>
      </c>
      <c r="AZ4" s="7">
        <v>45992.0</v>
      </c>
      <c r="BA4" s="6">
        <v>2025.0</v>
      </c>
      <c r="BB4" s="7">
        <v>46023.0</v>
      </c>
      <c r="BC4" s="7">
        <v>46054.0</v>
      </c>
      <c r="BD4" s="7">
        <v>46082.0</v>
      </c>
      <c r="BE4" s="7">
        <v>46113.0</v>
      </c>
      <c r="BF4" s="7">
        <v>46143.0</v>
      </c>
      <c r="BG4" s="7">
        <v>46174.0</v>
      </c>
      <c r="BH4" s="7">
        <v>46204.0</v>
      </c>
      <c r="BI4" s="7">
        <v>46235.0</v>
      </c>
      <c r="BJ4" s="7">
        <v>46266.0</v>
      </c>
      <c r="BK4" s="7">
        <v>46296.0</v>
      </c>
      <c r="BL4" s="7">
        <v>46327.0</v>
      </c>
      <c r="BM4" s="7">
        <v>46357.0</v>
      </c>
      <c r="BN4" s="6">
        <v>2026.0</v>
      </c>
    </row>
    <row r="5" ht="15.0" customHeight="1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0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0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10"/>
    </row>
    <row r="6" ht="15.0" customHeight="1" outlineLevel="1">
      <c r="A6" s="11" t="s">
        <v>4</v>
      </c>
      <c r="B6" s="12">
        <f>'Sales Forecast'!H32</f>
        <v>30</v>
      </c>
      <c r="C6" s="12">
        <f>'Sales Forecast'!I32</f>
        <v>120</v>
      </c>
      <c r="D6" s="12">
        <f>'Sales Forecast'!J32</f>
        <v>330</v>
      </c>
      <c r="E6" s="12">
        <f>'Sales Forecast'!K32</f>
        <v>615</v>
      </c>
      <c r="F6" s="12">
        <f>'Sales Forecast'!L32</f>
        <v>975</v>
      </c>
      <c r="G6" s="12">
        <f>'Sales Forecast'!M32</f>
        <v>1365</v>
      </c>
      <c r="H6" s="12">
        <f>'Sales Forecast'!N32</f>
        <v>1785</v>
      </c>
      <c r="I6" s="12">
        <f>'Sales Forecast'!O32</f>
        <v>2235</v>
      </c>
      <c r="J6" s="12">
        <f>'Sales Forecast'!P32</f>
        <v>2715</v>
      </c>
      <c r="K6" s="12">
        <f>'Sales Forecast'!Q32</f>
        <v>3225</v>
      </c>
      <c r="L6" s="12">
        <f>'Sales Forecast'!R32</f>
        <v>3765</v>
      </c>
      <c r="M6" s="12">
        <f>'Sales Forecast'!S32</f>
        <v>4335</v>
      </c>
      <c r="N6" s="12">
        <f t="shared" ref="N6:N13" si="1">SUM(B6:M6)</f>
        <v>21495</v>
      </c>
      <c r="O6" s="12">
        <f>'Sales Forecast'!T32</f>
        <v>4920</v>
      </c>
      <c r="P6" s="12">
        <f>'Sales Forecast'!U32</f>
        <v>5520</v>
      </c>
      <c r="Q6" s="12">
        <f>'Sales Forecast'!V32</f>
        <v>6135</v>
      </c>
      <c r="R6" s="12">
        <f>'Sales Forecast'!W32</f>
        <v>6765</v>
      </c>
      <c r="S6" s="12">
        <f>'Sales Forecast'!X32</f>
        <v>7410</v>
      </c>
      <c r="T6" s="12">
        <f>'Sales Forecast'!Y32</f>
        <v>8085</v>
      </c>
      <c r="U6" s="12">
        <f>'Sales Forecast'!Z32</f>
        <v>8775</v>
      </c>
      <c r="V6" s="12">
        <f>'Sales Forecast'!AA32</f>
        <v>9480</v>
      </c>
      <c r="W6" s="12">
        <f>'Sales Forecast'!AB32</f>
        <v>10200</v>
      </c>
      <c r="X6" s="12">
        <f>'Sales Forecast'!AC32</f>
        <v>10935</v>
      </c>
      <c r="Y6" s="12">
        <f>'Sales Forecast'!AD32</f>
        <v>11685</v>
      </c>
      <c r="Z6" s="12">
        <f>'Sales Forecast'!AE32</f>
        <v>12465</v>
      </c>
      <c r="AA6" s="12">
        <f t="shared" ref="AA6:AA9" si="2">SUM(O6:Z6)</f>
        <v>102375</v>
      </c>
      <c r="AB6" s="12">
        <f>'Sales Forecast'!AF32</f>
        <v>13320</v>
      </c>
      <c r="AC6" s="12">
        <f>'Sales Forecast'!AG32</f>
        <v>14205</v>
      </c>
      <c r="AD6" s="12">
        <f>'Sales Forecast'!AH32</f>
        <v>15105</v>
      </c>
      <c r="AE6" s="12">
        <f>'Sales Forecast'!AI32</f>
        <v>16005</v>
      </c>
      <c r="AF6" s="12">
        <f>'Sales Forecast'!AJ32</f>
        <v>16905</v>
      </c>
      <c r="AG6" s="12">
        <f>'Sales Forecast'!AK32</f>
        <v>17805</v>
      </c>
      <c r="AH6" s="12">
        <f>'Sales Forecast'!AL32</f>
        <v>18705</v>
      </c>
      <c r="AI6" s="12">
        <f>'Sales Forecast'!AM32</f>
        <v>19605</v>
      </c>
      <c r="AJ6" s="12">
        <f>'Sales Forecast'!AN32</f>
        <v>20505</v>
      </c>
      <c r="AK6" s="12">
        <f>'Sales Forecast'!AO32</f>
        <v>21405</v>
      </c>
      <c r="AL6" s="12">
        <f>'Sales Forecast'!AP32</f>
        <v>22305</v>
      </c>
      <c r="AM6" s="12">
        <f>'Sales Forecast'!AQ32</f>
        <v>23205</v>
      </c>
      <c r="AN6" s="12">
        <f t="shared" ref="AN6:AN9" si="3">SUM(AB6:AM6)</f>
        <v>219075</v>
      </c>
      <c r="AO6" s="12">
        <f>'Sales Forecast'!AR32</f>
        <v>24180</v>
      </c>
      <c r="AP6" s="12">
        <f>'Sales Forecast'!AS32</f>
        <v>25200</v>
      </c>
      <c r="AQ6" s="12">
        <f>'Sales Forecast'!AT32</f>
        <v>26280</v>
      </c>
      <c r="AR6" s="12">
        <f>'Sales Forecast'!AU32</f>
        <v>27420</v>
      </c>
      <c r="AS6" s="12">
        <f>'Sales Forecast'!AV32</f>
        <v>28605</v>
      </c>
      <c r="AT6" s="12">
        <f>'Sales Forecast'!AW32</f>
        <v>29790</v>
      </c>
      <c r="AU6" s="12">
        <f>'Sales Forecast'!AX32</f>
        <v>31005</v>
      </c>
      <c r="AV6" s="12">
        <f>'Sales Forecast'!AY32</f>
        <v>32220</v>
      </c>
      <c r="AW6" s="12">
        <f>'Sales Forecast'!AZ32</f>
        <v>33435</v>
      </c>
      <c r="AX6" s="12">
        <f>'Sales Forecast'!BA32</f>
        <v>34650</v>
      </c>
      <c r="AY6" s="12">
        <f>'Sales Forecast'!BB32</f>
        <v>35865</v>
      </c>
      <c r="AZ6" s="12">
        <f>'Sales Forecast'!BC32</f>
        <v>37080</v>
      </c>
      <c r="BA6" s="12">
        <f t="shared" ref="BA6:BA9" si="4">SUM(AO6:AZ6)</f>
        <v>365730</v>
      </c>
      <c r="BB6" s="12">
        <f>'Sales Forecast'!BD32</f>
        <v>38340</v>
      </c>
      <c r="BC6" s="12">
        <f>'Sales Forecast'!BE32</f>
        <v>39660</v>
      </c>
      <c r="BD6" s="12">
        <f>'Sales Forecast'!BF32</f>
        <v>41010</v>
      </c>
      <c r="BE6" s="12">
        <f>'Sales Forecast'!BG32</f>
        <v>42420</v>
      </c>
      <c r="BF6" s="12">
        <f>'Sales Forecast'!BH32</f>
        <v>43875</v>
      </c>
      <c r="BG6" s="12">
        <f>'Sales Forecast'!BI32</f>
        <v>45375</v>
      </c>
      <c r="BH6" s="12">
        <f>'Sales Forecast'!BJ32</f>
        <v>46920</v>
      </c>
      <c r="BI6" s="12">
        <f>'Sales Forecast'!BK32</f>
        <v>48525</v>
      </c>
      <c r="BJ6" s="12">
        <f>'Sales Forecast'!BL32</f>
        <v>50160</v>
      </c>
      <c r="BK6" s="12">
        <f>'Sales Forecast'!BM32</f>
        <v>51855</v>
      </c>
      <c r="BL6" s="12">
        <f>'Sales Forecast'!BN32</f>
        <v>53625</v>
      </c>
      <c r="BM6" s="12">
        <f>'Sales Forecast'!BO32</f>
        <v>55440</v>
      </c>
      <c r="BN6" s="12">
        <f t="shared" ref="BN6:BN9" si="5">SUM(BB6:BM6)</f>
        <v>557205</v>
      </c>
      <c r="BO6" s="3" t="s">
        <v>5</v>
      </c>
    </row>
    <row r="7" ht="15.0" customHeight="1" outlineLevel="1">
      <c r="A7" s="11" t="s">
        <v>6</v>
      </c>
      <c r="B7" s="12">
        <f>'Sales Forecast'!H31</f>
        <v>40000</v>
      </c>
      <c r="C7" s="12">
        <f>'Sales Forecast'!I31</f>
        <v>230000</v>
      </c>
      <c r="D7" s="12">
        <f>'Sales Forecast'!J31</f>
        <v>480000</v>
      </c>
      <c r="E7" s="12">
        <f>'Sales Forecast'!K31</f>
        <v>620000</v>
      </c>
      <c r="F7" s="12">
        <f>'Sales Forecast'!L31</f>
        <v>820000</v>
      </c>
      <c r="G7" s="12">
        <f>'Sales Forecast'!M31</f>
        <v>840000</v>
      </c>
      <c r="H7" s="12">
        <f>'Sales Forecast'!N31</f>
        <v>860000</v>
      </c>
      <c r="I7" s="12">
        <f>'Sales Forecast'!O31</f>
        <v>880000</v>
      </c>
      <c r="J7" s="12">
        <f>'Sales Forecast'!P31</f>
        <v>900000</v>
      </c>
      <c r="K7" s="12">
        <f>'Sales Forecast'!Q31</f>
        <v>920000</v>
      </c>
      <c r="L7" s="12">
        <f>'Sales Forecast'!R31</f>
        <v>940000</v>
      </c>
      <c r="M7" s="12">
        <f>'Sales Forecast'!S31</f>
        <v>960000</v>
      </c>
      <c r="N7" s="12">
        <f t="shared" si="1"/>
        <v>8490000</v>
      </c>
      <c r="O7" s="12">
        <f>'Sales Forecast'!T33</f>
        <v>0</v>
      </c>
      <c r="P7" s="12">
        <f>'Sales Forecast'!U31</f>
        <v>1050000</v>
      </c>
      <c r="Q7" s="12">
        <f>'Sales Forecast'!V31</f>
        <v>1080000</v>
      </c>
      <c r="R7" s="12">
        <f>'Sales Forecast'!W31</f>
        <v>1110000</v>
      </c>
      <c r="S7" s="12">
        <f>'Sales Forecast'!X31</f>
        <v>1140000</v>
      </c>
      <c r="T7" s="12">
        <f>'Sales Forecast'!Y31</f>
        <v>1260000</v>
      </c>
      <c r="U7" s="12">
        <f>'Sales Forecast'!Z31</f>
        <v>1290000</v>
      </c>
      <c r="V7" s="12">
        <f>'Sales Forecast'!AA31</f>
        <v>1320000</v>
      </c>
      <c r="W7" s="12">
        <f>'Sales Forecast'!AB31</f>
        <v>1350000</v>
      </c>
      <c r="X7" s="12">
        <f>'Sales Forecast'!AC31</f>
        <v>1380000</v>
      </c>
      <c r="Y7" s="12">
        <f>'Sales Forecast'!AD31</f>
        <v>1410000</v>
      </c>
      <c r="Z7" s="12">
        <f>'Sales Forecast'!AE31</f>
        <v>1500000</v>
      </c>
      <c r="AA7" s="12">
        <f t="shared" si="2"/>
        <v>13890000</v>
      </c>
      <c r="AB7" s="12">
        <f>'Sales Forecast'!AF31</f>
        <v>1700000</v>
      </c>
      <c r="AC7" s="12">
        <f>'Sales Forecast'!AG31</f>
        <v>1820000</v>
      </c>
      <c r="AD7" s="12">
        <f>'Sales Forecast'!AH31</f>
        <v>1850000</v>
      </c>
      <c r="AE7" s="12">
        <f>'Sales Forecast'!AI31</f>
        <v>1850000</v>
      </c>
      <c r="AF7" s="12">
        <f>'Sales Forecast'!AJ31</f>
        <v>1850000</v>
      </c>
      <c r="AG7" s="12">
        <f>'Sales Forecast'!AK31</f>
        <v>1850000</v>
      </c>
      <c r="AH7" s="12">
        <f>'Sales Forecast'!AL31</f>
        <v>1850000</v>
      </c>
      <c r="AI7" s="12">
        <f>'Sales Forecast'!AM31</f>
        <v>1850000</v>
      </c>
      <c r="AJ7" s="12">
        <f>'Sales Forecast'!AN31</f>
        <v>1850000</v>
      </c>
      <c r="AK7" s="12">
        <f>'Sales Forecast'!AO31</f>
        <v>1850000</v>
      </c>
      <c r="AL7" s="12">
        <f>'Sales Forecast'!AP31</f>
        <v>1850000</v>
      </c>
      <c r="AM7" s="12">
        <f>'Sales Forecast'!AQ31</f>
        <v>1850000</v>
      </c>
      <c r="AN7" s="12">
        <f t="shared" si="3"/>
        <v>22020000</v>
      </c>
      <c r="AO7" s="12">
        <f>'Sales Forecast'!AR31</f>
        <v>2050000</v>
      </c>
      <c r="AP7" s="12">
        <f>'Sales Forecast'!AS31</f>
        <v>2230000</v>
      </c>
      <c r="AQ7" s="12">
        <f>'Sales Forecast'!AT31</f>
        <v>2420000</v>
      </c>
      <c r="AR7" s="12">
        <f>'Sales Forecast'!AU31</f>
        <v>2610000</v>
      </c>
      <c r="AS7" s="12">
        <f>'Sales Forecast'!AV31</f>
        <v>2740000</v>
      </c>
      <c r="AT7" s="12">
        <f>'Sales Forecast'!AW31</f>
        <v>2740000</v>
      </c>
      <c r="AU7" s="12">
        <f>'Sales Forecast'!AX31</f>
        <v>2810000</v>
      </c>
      <c r="AV7" s="12">
        <f>'Sales Forecast'!AY31</f>
        <v>2810000</v>
      </c>
      <c r="AW7" s="12">
        <f>'Sales Forecast'!AZ31</f>
        <v>2810000</v>
      </c>
      <c r="AX7" s="12">
        <f>'Sales Forecast'!BA31</f>
        <v>2810000</v>
      </c>
      <c r="AY7" s="12">
        <f>'Sales Forecast'!BB31</f>
        <v>2810000</v>
      </c>
      <c r="AZ7" s="12">
        <f>'Sales Forecast'!BC31</f>
        <v>2810000</v>
      </c>
      <c r="BA7" s="12">
        <f t="shared" si="4"/>
        <v>31650000</v>
      </c>
      <c r="BB7" s="12">
        <f>'Sales Forecast'!BD31</f>
        <v>2910000</v>
      </c>
      <c r="BC7" s="12">
        <f>'Sales Forecast'!BE31</f>
        <v>3100000</v>
      </c>
      <c r="BD7" s="12">
        <f>'Sales Forecast'!BF31</f>
        <v>3170000</v>
      </c>
      <c r="BE7" s="12">
        <f>'Sales Forecast'!BG31</f>
        <v>3360000</v>
      </c>
      <c r="BF7" s="12">
        <f>'Sales Forecast'!BH31</f>
        <v>3460000</v>
      </c>
      <c r="BG7" s="12">
        <f>'Sales Forecast'!BI31</f>
        <v>3620000</v>
      </c>
      <c r="BH7" s="12">
        <f>'Sales Forecast'!BJ31</f>
        <v>3720000</v>
      </c>
      <c r="BI7" s="12">
        <f>'Sales Forecast'!BK31</f>
        <v>3910000</v>
      </c>
      <c r="BJ7" s="12">
        <f>'Sales Forecast'!BL31</f>
        <v>3980000</v>
      </c>
      <c r="BK7" s="12">
        <f>'Sales Forecast'!BM31</f>
        <v>4170000</v>
      </c>
      <c r="BL7" s="12">
        <f>'Sales Forecast'!BN31</f>
        <v>4450000</v>
      </c>
      <c r="BM7" s="12">
        <f>'Sales Forecast'!BO31</f>
        <v>4610000</v>
      </c>
      <c r="BN7" s="12">
        <f t="shared" si="5"/>
        <v>44460000</v>
      </c>
      <c r="BO7" s="3" t="s">
        <v>5</v>
      </c>
    </row>
    <row r="8">
      <c r="A8" s="3" t="s">
        <v>7</v>
      </c>
      <c r="B8" s="12">
        <f>'Sales Forecast'!H33</f>
        <v>0</v>
      </c>
      <c r="C8" s="12">
        <f>'Sales Forecast'!I33</f>
        <v>0</v>
      </c>
      <c r="D8" s="12">
        <f>'Sales Forecast'!J33</f>
        <v>0</v>
      </c>
      <c r="E8" s="12">
        <f>'Sales Forecast'!K33</f>
        <v>0</v>
      </c>
      <c r="F8" s="12">
        <f>'Sales Forecast'!L33</f>
        <v>0</v>
      </c>
      <c r="G8" s="12">
        <f>'Sales Forecast'!M33</f>
        <v>0</v>
      </c>
      <c r="H8" s="12">
        <f>'Sales Forecast'!N33</f>
        <v>0</v>
      </c>
      <c r="I8" s="12">
        <f>'Sales Forecast'!O33</f>
        <v>0</v>
      </c>
      <c r="J8" s="12">
        <f>'Sales Forecast'!P33</f>
        <v>0</v>
      </c>
      <c r="K8" s="12">
        <f>'Sales Forecast'!Q33</f>
        <v>0</v>
      </c>
      <c r="L8" s="12">
        <f>'Sales Forecast'!R33</f>
        <v>0</v>
      </c>
      <c r="M8" s="12">
        <f>'Sales Forecast'!S33</f>
        <v>0</v>
      </c>
      <c r="N8" s="12">
        <f t="shared" si="1"/>
        <v>0</v>
      </c>
      <c r="O8" s="12">
        <f>'Sales Forecast'!T33</f>
        <v>0</v>
      </c>
      <c r="P8" s="12">
        <f>'Sales Forecast'!U33</f>
        <v>0</v>
      </c>
      <c r="Q8" s="12">
        <f>'Sales Forecast'!V33</f>
        <v>0</v>
      </c>
      <c r="R8" s="12">
        <f>'Sales Forecast'!W33</f>
        <v>0</v>
      </c>
      <c r="S8" s="12">
        <f>'Sales Forecast'!X33</f>
        <v>0</v>
      </c>
      <c r="T8" s="12">
        <f>'Sales Forecast'!Y33</f>
        <v>0</v>
      </c>
      <c r="U8" s="12">
        <f>'Sales Forecast'!Z33</f>
        <v>0</v>
      </c>
      <c r="V8" s="12">
        <f>'Sales Forecast'!AA33</f>
        <v>0</v>
      </c>
      <c r="W8" s="12">
        <f>'Sales Forecast'!AB33</f>
        <v>0</v>
      </c>
      <c r="X8" s="12">
        <f>'Sales Forecast'!AC33</f>
        <v>0</v>
      </c>
      <c r="Y8" s="12">
        <f>'Sales Forecast'!AD33</f>
        <v>0</v>
      </c>
      <c r="Z8" s="12">
        <f>'Sales Forecast'!AE33</f>
        <v>0</v>
      </c>
      <c r="AA8" s="12">
        <f t="shared" si="2"/>
        <v>0</v>
      </c>
      <c r="AB8" s="12">
        <f>'Sales Forecast'!AF33</f>
        <v>0</v>
      </c>
      <c r="AC8" s="12">
        <f>'Sales Forecast'!AG33</f>
        <v>0</v>
      </c>
      <c r="AD8" s="12">
        <f>'Sales Forecast'!AH33</f>
        <v>0</v>
      </c>
      <c r="AE8" s="12">
        <f>'Sales Forecast'!AI33</f>
        <v>0</v>
      </c>
      <c r="AF8" s="12">
        <f>'Sales Forecast'!AJ33</f>
        <v>0</v>
      </c>
      <c r="AG8" s="12">
        <f>'Sales Forecast'!AK33</f>
        <v>0</v>
      </c>
      <c r="AH8" s="12">
        <f>'Sales Forecast'!AL33</f>
        <v>0</v>
      </c>
      <c r="AI8" s="12">
        <f>'Sales Forecast'!AM33</f>
        <v>0</v>
      </c>
      <c r="AJ8" s="12">
        <f>'Sales Forecast'!AN33</f>
        <v>0</v>
      </c>
      <c r="AK8" s="12">
        <f>'Sales Forecast'!AO33</f>
        <v>0</v>
      </c>
      <c r="AL8" s="12">
        <f>'Sales Forecast'!AP33</f>
        <v>0</v>
      </c>
      <c r="AM8" s="12">
        <f>'Sales Forecast'!AQ33</f>
        <v>0</v>
      </c>
      <c r="AN8" s="12">
        <f t="shared" si="3"/>
        <v>0</v>
      </c>
      <c r="AO8" s="12">
        <f>'Sales Forecast'!AR33</f>
        <v>0</v>
      </c>
      <c r="AP8" s="12">
        <f>'Sales Forecast'!AS33</f>
        <v>0</v>
      </c>
      <c r="AQ8" s="12">
        <f>'Sales Forecast'!AT33</f>
        <v>0</v>
      </c>
      <c r="AR8" s="12">
        <f>'Sales Forecast'!AU33</f>
        <v>0</v>
      </c>
      <c r="AS8" s="12">
        <f>'Sales Forecast'!AV33</f>
        <v>0</v>
      </c>
      <c r="AT8" s="12">
        <f>'Sales Forecast'!AW33</f>
        <v>0</v>
      </c>
      <c r="AU8" s="12">
        <f>'Sales Forecast'!AX33</f>
        <v>0</v>
      </c>
      <c r="AV8" s="12">
        <f>'Sales Forecast'!AY33</f>
        <v>0</v>
      </c>
      <c r="AW8" s="12">
        <f>'Sales Forecast'!AZ33</f>
        <v>0</v>
      </c>
      <c r="AX8" s="12">
        <f>'Sales Forecast'!BA33</f>
        <v>0</v>
      </c>
      <c r="AY8" s="12">
        <f>'Sales Forecast'!BB33</f>
        <v>0</v>
      </c>
      <c r="AZ8" s="12">
        <f>'Sales Forecast'!BC33</f>
        <v>0</v>
      </c>
      <c r="BA8" s="12">
        <f t="shared" si="4"/>
        <v>0</v>
      </c>
      <c r="BB8" s="12">
        <f>'Sales Forecast'!BD33</f>
        <v>0</v>
      </c>
      <c r="BC8" s="12">
        <f>'Sales Forecast'!BE33</f>
        <v>0</v>
      </c>
      <c r="BD8" s="12">
        <f>'Sales Forecast'!BF33</f>
        <v>0</v>
      </c>
      <c r="BE8" s="12">
        <f>'Sales Forecast'!BG33</f>
        <v>0</v>
      </c>
      <c r="BF8" s="12">
        <f>'Sales Forecast'!BH33</f>
        <v>0</v>
      </c>
      <c r="BG8" s="12">
        <f>'Sales Forecast'!BI33</f>
        <v>0</v>
      </c>
      <c r="BH8" s="12">
        <f>'Sales Forecast'!BJ33</f>
        <v>0</v>
      </c>
      <c r="BI8" s="12">
        <f>'Sales Forecast'!BK33</f>
        <v>0</v>
      </c>
      <c r="BJ8" s="12">
        <f>'Sales Forecast'!BL33</f>
        <v>0</v>
      </c>
      <c r="BK8" s="12">
        <f>'Sales Forecast'!BM33</f>
        <v>0</v>
      </c>
      <c r="BL8" s="12">
        <f>'Sales Forecast'!BN33</f>
        <v>0</v>
      </c>
      <c r="BM8" s="12">
        <f>'Sales Forecast'!BO33</f>
        <v>0</v>
      </c>
      <c r="BN8" s="12">
        <f t="shared" si="5"/>
        <v>0</v>
      </c>
    </row>
    <row r="9" ht="15.0" hidden="1" customHeight="1" outlineLevel="2">
      <c r="A9" s="11" t="s">
        <v>8</v>
      </c>
      <c r="B9" s="12">
        <f>'Sales Forecast'!H34</f>
        <v>0</v>
      </c>
      <c r="C9" s="12">
        <f>'Sales Forecast'!I34</f>
        <v>0</v>
      </c>
      <c r="D9" s="12">
        <f>'Sales Forecast'!J34</f>
        <v>0</v>
      </c>
      <c r="E9" s="12">
        <f>'Sales Forecast'!K34</f>
        <v>0</v>
      </c>
      <c r="F9" s="12">
        <f>'Sales Forecast'!L34</f>
        <v>0</v>
      </c>
      <c r="G9" s="12">
        <f>'Sales Forecast'!M34</f>
        <v>0</v>
      </c>
      <c r="H9" s="12">
        <f>'Sales Forecast'!N34</f>
        <v>0</v>
      </c>
      <c r="I9" s="12">
        <f>'Sales Forecast'!O34</f>
        <v>0</v>
      </c>
      <c r="J9" s="12">
        <f>'Sales Forecast'!P34</f>
        <v>0</v>
      </c>
      <c r="K9" s="12">
        <f>'Sales Forecast'!Q34</f>
        <v>0</v>
      </c>
      <c r="L9" s="12">
        <f>'Sales Forecast'!R34</f>
        <v>0</v>
      </c>
      <c r="M9" s="12">
        <f>'Sales Forecast'!S34</f>
        <v>0</v>
      </c>
      <c r="N9" s="12">
        <f t="shared" si="1"/>
        <v>0</v>
      </c>
      <c r="O9" s="12">
        <f>'Sales Forecast'!T34</f>
        <v>0</v>
      </c>
      <c r="P9" s="12">
        <f>'Sales Forecast'!U34</f>
        <v>0</v>
      </c>
      <c r="Q9" s="12">
        <f>'Sales Forecast'!V34</f>
        <v>0</v>
      </c>
      <c r="R9" s="12">
        <f>'Sales Forecast'!W34</f>
        <v>0</v>
      </c>
      <c r="S9" s="12">
        <f>'Sales Forecast'!X34</f>
        <v>0</v>
      </c>
      <c r="T9" s="12">
        <f>'Sales Forecast'!Y34</f>
        <v>0</v>
      </c>
      <c r="U9" s="12">
        <f>'Sales Forecast'!Z34</f>
        <v>0</v>
      </c>
      <c r="V9" s="12">
        <f>'Sales Forecast'!AA34</f>
        <v>0</v>
      </c>
      <c r="W9" s="12">
        <f>'Sales Forecast'!AB34</f>
        <v>0</v>
      </c>
      <c r="X9" s="12">
        <f>'Sales Forecast'!AC34</f>
        <v>0</v>
      </c>
      <c r="Y9" s="12">
        <f>'Sales Forecast'!AD34</f>
        <v>0</v>
      </c>
      <c r="Z9" s="12">
        <f>'Sales Forecast'!AE34</f>
        <v>0</v>
      </c>
      <c r="AA9" s="12">
        <f t="shared" si="2"/>
        <v>0</v>
      </c>
      <c r="AB9" s="12">
        <f>'Sales Forecast'!AF34</f>
        <v>0</v>
      </c>
      <c r="AC9" s="12">
        <f>'Sales Forecast'!AG34</f>
        <v>0</v>
      </c>
      <c r="AD9" s="12">
        <f>'Sales Forecast'!AH34</f>
        <v>0</v>
      </c>
      <c r="AE9" s="12">
        <f>'Sales Forecast'!AI34</f>
        <v>0</v>
      </c>
      <c r="AF9" s="12">
        <f>'Sales Forecast'!AJ34</f>
        <v>0</v>
      </c>
      <c r="AG9" s="12">
        <f>'Sales Forecast'!AK34</f>
        <v>0</v>
      </c>
      <c r="AH9" s="12">
        <f>'Sales Forecast'!AL34</f>
        <v>0</v>
      </c>
      <c r="AI9" s="12">
        <f>'Sales Forecast'!AM34</f>
        <v>0</v>
      </c>
      <c r="AJ9" s="12">
        <f>'Sales Forecast'!AN34</f>
        <v>0</v>
      </c>
      <c r="AK9" s="12">
        <f>'Sales Forecast'!AO34</f>
        <v>0</v>
      </c>
      <c r="AL9" s="12">
        <f>'Sales Forecast'!AP34</f>
        <v>0</v>
      </c>
      <c r="AM9" s="12">
        <f>'Sales Forecast'!AQ34</f>
        <v>0</v>
      </c>
      <c r="AN9" s="12">
        <f t="shared" si="3"/>
        <v>0</v>
      </c>
      <c r="AO9" s="12">
        <f>'Sales Forecast'!AR34</f>
        <v>0</v>
      </c>
      <c r="AP9" s="12">
        <f>'Sales Forecast'!AS34</f>
        <v>0</v>
      </c>
      <c r="AQ9" s="12">
        <f>'Sales Forecast'!AT34</f>
        <v>0</v>
      </c>
      <c r="AR9" s="12">
        <f>'Sales Forecast'!AU34</f>
        <v>0</v>
      </c>
      <c r="AS9" s="12">
        <f>'Sales Forecast'!AV34</f>
        <v>0</v>
      </c>
      <c r="AT9" s="12">
        <f>'Sales Forecast'!AW34</f>
        <v>0</v>
      </c>
      <c r="AU9" s="12">
        <f>'Sales Forecast'!AX34</f>
        <v>0</v>
      </c>
      <c r="AV9" s="12">
        <f>'Sales Forecast'!AY34</f>
        <v>0</v>
      </c>
      <c r="AW9" s="12">
        <f>'Sales Forecast'!AZ34</f>
        <v>0</v>
      </c>
      <c r="AX9" s="12">
        <f>'Sales Forecast'!BA34</f>
        <v>0</v>
      </c>
      <c r="AY9" s="12">
        <f>'Sales Forecast'!BB34</f>
        <v>0</v>
      </c>
      <c r="AZ9" s="12">
        <f>'Sales Forecast'!BC34</f>
        <v>0</v>
      </c>
      <c r="BA9" s="12">
        <f t="shared" si="4"/>
        <v>0</v>
      </c>
      <c r="BB9" s="12">
        <f>'Sales Forecast'!BD34</f>
        <v>0</v>
      </c>
      <c r="BC9" s="12">
        <f>'Sales Forecast'!BE34</f>
        <v>0</v>
      </c>
      <c r="BD9" s="12">
        <f>'Sales Forecast'!BF34</f>
        <v>0</v>
      </c>
      <c r="BE9" s="12">
        <f>'Sales Forecast'!BG34</f>
        <v>0</v>
      </c>
      <c r="BF9" s="12">
        <f>'Sales Forecast'!BH34</f>
        <v>0</v>
      </c>
      <c r="BG9" s="12">
        <f>'Sales Forecast'!BI34</f>
        <v>0</v>
      </c>
      <c r="BH9" s="12">
        <f>'Sales Forecast'!BJ34</f>
        <v>0</v>
      </c>
      <c r="BI9" s="12">
        <f>'Sales Forecast'!BK34</f>
        <v>0</v>
      </c>
      <c r="BJ9" s="12">
        <f>'Sales Forecast'!BL34</f>
        <v>0</v>
      </c>
      <c r="BK9" s="12">
        <f>'Sales Forecast'!BM34</f>
        <v>0</v>
      </c>
      <c r="BL9" s="12">
        <f>'Sales Forecast'!BN34</f>
        <v>0</v>
      </c>
      <c r="BM9" s="12">
        <f>'Sales Forecast'!BO34</f>
        <v>0</v>
      </c>
      <c r="BN9" s="12">
        <f t="shared" si="5"/>
        <v>0</v>
      </c>
    </row>
    <row r="10" ht="15.0" hidden="1" customHeight="1" outlineLevel="2">
      <c r="A10" s="11" t="s">
        <v>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>
        <f t="shared" si="1"/>
        <v>0</v>
      </c>
      <c r="O10" s="12">
        <f t="shared" ref="O10:BN10" si="6">SUM(C10:N10)</f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  <c r="AL10" s="12">
        <f t="shared" si="6"/>
        <v>0</v>
      </c>
      <c r="AM10" s="12">
        <f t="shared" si="6"/>
        <v>0</v>
      </c>
      <c r="AN10" s="12">
        <f t="shared" si="6"/>
        <v>0</v>
      </c>
      <c r="AO10" s="12">
        <f t="shared" si="6"/>
        <v>0</v>
      </c>
      <c r="AP10" s="12">
        <f t="shared" si="6"/>
        <v>0</v>
      </c>
      <c r="AQ10" s="12">
        <f t="shared" si="6"/>
        <v>0</v>
      </c>
      <c r="AR10" s="12">
        <f t="shared" si="6"/>
        <v>0</v>
      </c>
      <c r="AS10" s="12">
        <f t="shared" si="6"/>
        <v>0</v>
      </c>
      <c r="AT10" s="12">
        <f t="shared" si="6"/>
        <v>0</v>
      </c>
      <c r="AU10" s="12">
        <f t="shared" si="6"/>
        <v>0</v>
      </c>
      <c r="AV10" s="12">
        <f t="shared" si="6"/>
        <v>0</v>
      </c>
      <c r="AW10" s="12">
        <f t="shared" si="6"/>
        <v>0</v>
      </c>
      <c r="AX10" s="12">
        <f t="shared" si="6"/>
        <v>0</v>
      </c>
      <c r="AY10" s="12">
        <f t="shared" si="6"/>
        <v>0</v>
      </c>
      <c r="AZ10" s="12">
        <f t="shared" si="6"/>
        <v>0</v>
      </c>
      <c r="BA10" s="12">
        <f t="shared" si="6"/>
        <v>0</v>
      </c>
      <c r="BB10" s="12">
        <f t="shared" si="6"/>
        <v>0</v>
      </c>
      <c r="BC10" s="12">
        <f t="shared" si="6"/>
        <v>0</v>
      </c>
      <c r="BD10" s="12">
        <f t="shared" si="6"/>
        <v>0</v>
      </c>
      <c r="BE10" s="12">
        <f t="shared" si="6"/>
        <v>0</v>
      </c>
      <c r="BF10" s="12">
        <f t="shared" si="6"/>
        <v>0</v>
      </c>
      <c r="BG10" s="12">
        <f t="shared" si="6"/>
        <v>0</v>
      </c>
      <c r="BH10" s="12">
        <f t="shared" si="6"/>
        <v>0</v>
      </c>
      <c r="BI10" s="12">
        <f t="shared" si="6"/>
        <v>0</v>
      </c>
      <c r="BJ10" s="12">
        <f t="shared" si="6"/>
        <v>0</v>
      </c>
      <c r="BK10" s="12">
        <f t="shared" si="6"/>
        <v>0</v>
      </c>
      <c r="BL10" s="12">
        <f t="shared" si="6"/>
        <v>0</v>
      </c>
      <c r="BM10" s="12">
        <f t="shared" si="6"/>
        <v>0</v>
      </c>
      <c r="BN10" s="12">
        <f t="shared" si="6"/>
        <v>0</v>
      </c>
    </row>
    <row r="11" ht="15.0" hidden="1" customHeight="1" outlineLevel="2">
      <c r="A11" s="11" t="s">
        <v>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>
        <f t="shared" si="1"/>
        <v>0</v>
      </c>
      <c r="O11" s="12">
        <f t="shared" ref="O11:BN11" si="7">SUM(C11:N11)</f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  <c r="AL11" s="12">
        <f t="shared" si="7"/>
        <v>0</v>
      </c>
      <c r="AM11" s="12">
        <f t="shared" si="7"/>
        <v>0</v>
      </c>
      <c r="AN11" s="12">
        <f t="shared" si="7"/>
        <v>0</v>
      </c>
      <c r="AO11" s="12">
        <f t="shared" si="7"/>
        <v>0</v>
      </c>
      <c r="AP11" s="12">
        <f t="shared" si="7"/>
        <v>0</v>
      </c>
      <c r="AQ11" s="12">
        <f t="shared" si="7"/>
        <v>0</v>
      </c>
      <c r="AR11" s="12">
        <f t="shared" si="7"/>
        <v>0</v>
      </c>
      <c r="AS11" s="12">
        <f t="shared" si="7"/>
        <v>0</v>
      </c>
      <c r="AT11" s="12">
        <f t="shared" si="7"/>
        <v>0</v>
      </c>
      <c r="AU11" s="12">
        <f t="shared" si="7"/>
        <v>0</v>
      </c>
      <c r="AV11" s="12">
        <f t="shared" si="7"/>
        <v>0</v>
      </c>
      <c r="AW11" s="12">
        <f t="shared" si="7"/>
        <v>0</v>
      </c>
      <c r="AX11" s="12">
        <f t="shared" si="7"/>
        <v>0</v>
      </c>
      <c r="AY11" s="12">
        <f t="shared" si="7"/>
        <v>0</v>
      </c>
      <c r="AZ11" s="12">
        <f t="shared" si="7"/>
        <v>0</v>
      </c>
      <c r="BA11" s="12">
        <f t="shared" si="7"/>
        <v>0</v>
      </c>
      <c r="BB11" s="12">
        <f t="shared" si="7"/>
        <v>0</v>
      </c>
      <c r="BC11" s="12">
        <f t="shared" si="7"/>
        <v>0</v>
      </c>
      <c r="BD11" s="12">
        <f t="shared" si="7"/>
        <v>0</v>
      </c>
      <c r="BE11" s="12">
        <f t="shared" si="7"/>
        <v>0</v>
      </c>
      <c r="BF11" s="12">
        <f t="shared" si="7"/>
        <v>0</v>
      </c>
      <c r="BG11" s="12">
        <f t="shared" si="7"/>
        <v>0</v>
      </c>
      <c r="BH11" s="12">
        <f t="shared" si="7"/>
        <v>0</v>
      </c>
      <c r="BI11" s="12">
        <f t="shared" si="7"/>
        <v>0</v>
      </c>
      <c r="BJ11" s="12">
        <f t="shared" si="7"/>
        <v>0</v>
      </c>
      <c r="BK11" s="12">
        <f t="shared" si="7"/>
        <v>0</v>
      </c>
      <c r="BL11" s="12">
        <f t="shared" si="7"/>
        <v>0</v>
      </c>
      <c r="BM11" s="12">
        <f t="shared" si="7"/>
        <v>0</v>
      </c>
      <c r="BN11" s="12">
        <f t="shared" si="7"/>
        <v>0</v>
      </c>
    </row>
    <row r="12" ht="15.0" hidden="1" customHeight="1" outlineLevel="2">
      <c r="A12" s="11" t="s">
        <v>5</v>
      </c>
      <c r="B12" s="12" t="s">
        <v>5</v>
      </c>
      <c r="C12" s="12" t="s">
        <v>5</v>
      </c>
      <c r="D12" s="12" t="s">
        <v>5</v>
      </c>
      <c r="E12" s="12" t="s">
        <v>5</v>
      </c>
      <c r="F12" s="12" t="s">
        <v>5</v>
      </c>
      <c r="G12" s="12" t="s">
        <v>5</v>
      </c>
      <c r="H12" s="12" t="s">
        <v>5</v>
      </c>
      <c r="I12" s="12" t="s">
        <v>5</v>
      </c>
      <c r="J12" s="12" t="s">
        <v>5</v>
      </c>
      <c r="K12" s="12" t="s">
        <v>5</v>
      </c>
      <c r="L12" s="12" t="s">
        <v>5</v>
      </c>
      <c r="M12" s="12" t="s">
        <v>5</v>
      </c>
      <c r="N12" s="12">
        <f t="shared" si="1"/>
        <v>0</v>
      </c>
      <c r="O12" s="12">
        <f t="shared" ref="O12:BN12" si="8">SUM(C12:N12)</f>
        <v>0</v>
      </c>
      <c r="P12" s="12">
        <f t="shared" si="8"/>
        <v>0</v>
      </c>
      <c r="Q12" s="12">
        <f t="shared" si="8"/>
        <v>0</v>
      </c>
      <c r="R12" s="12">
        <f t="shared" si="8"/>
        <v>0</v>
      </c>
      <c r="S12" s="12">
        <f t="shared" si="8"/>
        <v>0</v>
      </c>
      <c r="T12" s="12">
        <f t="shared" si="8"/>
        <v>0</v>
      </c>
      <c r="U12" s="12">
        <f t="shared" si="8"/>
        <v>0</v>
      </c>
      <c r="V12" s="12">
        <f t="shared" si="8"/>
        <v>0</v>
      </c>
      <c r="W12" s="12">
        <f t="shared" si="8"/>
        <v>0</v>
      </c>
      <c r="X12" s="12">
        <f t="shared" si="8"/>
        <v>0</v>
      </c>
      <c r="Y12" s="12">
        <f t="shared" si="8"/>
        <v>0</v>
      </c>
      <c r="Z12" s="12">
        <f t="shared" si="8"/>
        <v>0</v>
      </c>
      <c r="AA12" s="12">
        <f t="shared" si="8"/>
        <v>0</v>
      </c>
      <c r="AB12" s="12">
        <f t="shared" si="8"/>
        <v>0</v>
      </c>
      <c r="AC12" s="12">
        <f t="shared" si="8"/>
        <v>0</v>
      </c>
      <c r="AD12" s="12">
        <f t="shared" si="8"/>
        <v>0</v>
      </c>
      <c r="AE12" s="12">
        <f t="shared" si="8"/>
        <v>0</v>
      </c>
      <c r="AF12" s="12">
        <f t="shared" si="8"/>
        <v>0</v>
      </c>
      <c r="AG12" s="12">
        <f t="shared" si="8"/>
        <v>0</v>
      </c>
      <c r="AH12" s="12">
        <f t="shared" si="8"/>
        <v>0</v>
      </c>
      <c r="AI12" s="12">
        <f t="shared" si="8"/>
        <v>0</v>
      </c>
      <c r="AJ12" s="12">
        <f t="shared" si="8"/>
        <v>0</v>
      </c>
      <c r="AK12" s="12">
        <f t="shared" si="8"/>
        <v>0</v>
      </c>
      <c r="AL12" s="12">
        <f t="shared" si="8"/>
        <v>0</v>
      </c>
      <c r="AM12" s="12">
        <f t="shared" si="8"/>
        <v>0</v>
      </c>
      <c r="AN12" s="12">
        <f t="shared" si="8"/>
        <v>0</v>
      </c>
      <c r="AO12" s="12">
        <f t="shared" si="8"/>
        <v>0</v>
      </c>
      <c r="AP12" s="12">
        <f t="shared" si="8"/>
        <v>0</v>
      </c>
      <c r="AQ12" s="12">
        <f t="shared" si="8"/>
        <v>0</v>
      </c>
      <c r="AR12" s="12">
        <f t="shared" si="8"/>
        <v>0</v>
      </c>
      <c r="AS12" s="12">
        <f t="shared" si="8"/>
        <v>0</v>
      </c>
      <c r="AT12" s="12">
        <f t="shared" si="8"/>
        <v>0</v>
      </c>
      <c r="AU12" s="12">
        <f t="shared" si="8"/>
        <v>0</v>
      </c>
      <c r="AV12" s="12">
        <f t="shared" si="8"/>
        <v>0</v>
      </c>
      <c r="AW12" s="12">
        <f t="shared" si="8"/>
        <v>0</v>
      </c>
      <c r="AX12" s="12">
        <f t="shared" si="8"/>
        <v>0</v>
      </c>
      <c r="AY12" s="12">
        <f t="shared" si="8"/>
        <v>0</v>
      </c>
      <c r="AZ12" s="12">
        <f t="shared" si="8"/>
        <v>0</v>
      </c>
      <c r="BA12" s="12">
        <f t="shared" si="8"/>
        <v>0</v>
      </c>
      <c r="BB12" s="12">
        <f t="shared" si="8"/>
        <v>0</v>
      </c>
      <c r="BC12" s="12">
        <f t="shared" si="8"/>
        <v>0</v>
      </c>
      <c r="BD12" s="12">
        <f t="shared" si="8"/>
        <v>0</v>
      </c>
      <c r="BE12" s="12">
        <f t="shared" si="8"/>
        <v>0</v>
      </c>
      <c r="BF12" s="12">
        <f t="shared" si="8"/>
        <v>0</v>
      </c>
      <c r="BG12" s="12">
        <f t="shared" si="8"/>
        <v>0</v>
      </c>
      <c r="BH12" s="12">
        <f t="shared" si="8"/>
        <v>0</v>
      </c>
      <c r="BI12" s="12">
        <f t="shared" si="8"/>
        <v>0</v>
      </c>
      <c r="BJ12" s="12">
        <f t="shared" si="8"/>
        <v>0</v>
      </c>
      <c r="BK12" s="12">
        <f t="shared" si="8"/>
        <v>0</v>
      </c>
      <c r="BL12" s="12">
        <f t="shared" si="8"/>
        <v>0</v>
      </c>
      <c r="BM12" s="12">
        <f t="shared" si="8"/>
        <v>0</v>
      </c>
      <c r="BN12" s="12">
        <f t="shared" si="8"/>
        <v>0</v>
      </c>
    </row>
    <row r="13" ht="15.0" hidden="1" customHeight="1" outlineLevel="2">
      <c r="A13" s="11" t="s">
        <v>5</v>
      </c>
      <c r="B13" s="12" t="s">
        <v>5</v>
      </c>
      <c r="C13" s="12" t="s">
        <v>5</v>
      </c>
      <c r="D13" s="12" t="s">
        <v>5</v>
      </c>
      <c r="E13" s="12" t="s">
        <v>5</v>
      </c>
      <c r="F13" s="12" t="s">
        <v>5</v>
      </c>
      <c r="G13" s="12" t="s">
        <v>5</v>
      </c>
      <c r="H13" s="12" t="s">
        <v>5</v>
      </c>
      <c r="I13" s="12" t="s">
        <v>5</v>
      </c>
      <c r="J13" s="12" t="s">
        <v>5</v>
      </c>
      <c r="K13" s="12" t="s">
        <v>5</v>
      </c>
      <c r="L13" s="12" t="s">
        <v>5</v>
      </c>
      <c r="M13" s="12" t="s">
        <v>5</v>
      </c>
      <c r="N13" s="12">
        <f t="shared" si="1"/>
        <v>0</v>
      </c>
      <c r="O13" s="12">
        <f t="shared" ref="O13:BN13" si="9">SUM(C13:N13)</f>
        <v>0</v>
      </c>
      <c r="P13" s="12">
        <f t="shared" si="9"/>
        <v>0</v>
      </c>
      <c r="Q13" s="12">
        <f t="shared" si="9"/>
        <v>0</v>
      </c>
      <c r="R13" s="12">
        <f t="shared" si="9"/>
        <v>0</v>
      </c>
      <c r="S13" s="12">
        <f t="shared" si="9"/>
        <v>0</v>
      </c>
      <c r="T13" s="12">
        <f t="shared" si="9"/>
        <v>0</v>
      </c>
      <c r="U13" s="12">
        <f t="shared" si="9"/>
        <v>0</v>
      </c>
      <c r="V13" s="12">
        <f t="shared" si="9"/>
        <v>0</v>
      </c>
      <c r="W13" s="12">
        <f t="shared" si="9"/>
        <v>0</v>
      </c>
      <c r="X13" s="12">
        <f t="shared" si="9"/>
        <v>0</v>
      </c>
      <c r="Y13" s="12">
        <f t="shared" si="9"/>
        <v>0</v>
      </c>
      <c r="Z13" s="12">
        <f t="shared" si="9"/>
        <v>0</v>
      </c>
      <c r="AA13" s="12">
        <f t="shared" si="9"/>
        <v>0</v>
      </c>
      <c r="AB13" s="12">
        <f t="shared" si="9"/>
        <v>0</v>
      </c>
      <c r="AC13" s="12">
        <f t="shared" si="9"/>
        <v>0</v>
      </c>
      <c r="AD13" s="12">
        <f t="shared" si="9"/>
        <v>0</v>
      </c>
      <c r="AE13" s="12">
        <f t="shared" si="9"/>
        <v>0</v>
      </c>
      <c r="AF13" s="12">
        <f t="shared" si="9"/>
        <v>0</v>
      </c>
      <c r="AG13" s="12">
        <f t="shared" si="9"/>
        <v>0</v>
      </c>
      <c r="AH13" s="12">
        <f t="shared" si="9"/>
        <v>0</v>
      </c>
      <c r="AI13" s="12">
        <f t="shared" si="9"/>
        <v>0</v>
      </c>
      <c r="AJ13" s="12">
        <f t="shared" si="9"/>
        <v>0</v>
      </c>
      <c r="AK13" s="12">
        <f t="shared" si="9"/>
        <v>0</v>
      </c>
      <c r="AL13" s="12">
        <f t="shared" si="9"/>
        <v>0</v>
      </c>
      <c r="AM13" s="12">
        <f t="shared" si="9"/>
        <v>0</v>
      </c>
      <c r="AN13" s="12">
        <f t="shared" si="9"/>
        <v>0</v>
      </c>
      <c r="AO13" s="12">
        <f t="shared" si="9"/>
        <v>0</v>
      </c>
      <c r="AP13" s="12">
        <f t="shared" si="9"/>
        <v>0</v>
      </c>
      <c r="AQ13" s="12">
        <f t="shared" si="9"/>
        <v>0</v>
      </c>
      <c r="AR13" s="12">
        <f t="shared" si="9"/>
        <v>0</v>
      </c>
      <c r="AS13" s="12">
        <f t="shared" si="9"/>
        <v>0</v>
      </c>
      <c r="AT13" s="12">
        <f t="shared" si="9"/>
        <v>0</v>
      </c>
      <c r="AU13" s="12">
        <f t="shared" si="9"/>
        <v>0</v>
      </c>
      <c r="AV13" s="12">
        <f t="shared" si="9"/>
        <v>0</v>
      </c>
      <c r="AW13" s="12">
        <f t="shared" si="9"/>
        <v>0</v>
      </c>
      <c r="AX13" s="12">
        <f t="shared" si="9"/>
        <v>0</v>
      </c>
      <c r="AY13" s="12">
        <f t="shared" si="9"/>
        <v>0</v>
      </c>
      <c r="AZ13" s="12">
        <f t="shared" si="9"/>
        <v>0</v>
      </c>
      <c r="BA13" s="12">
        <f t="shared" si="9"/>
        <v>0</v>
      </c>
      <c r="BB13" s="12">
        <f t="shared" si="9"/>
        <v>0</v>
      </c>
      <c r="BC13" s="12">
        <f t="shared" si="9"/>
        <v>0</v>
      </c>
      <c r="BD13" s="12">
        <f t="shared" si="9"/>
        <v>0</v>
      </c>
      <c r="BE13" s="12">
        <f t="shared" si="9"/>
        <v>0</v>
      </c>
      <c r="BF13" s="12">
        <f t="shared" si="9"/>
        <v>0</v>
      </c>
      <c r="BG13" s="12">
        <f t="shared" si="9"/>
        <v>0</v>
      </c>
      <c r="BH13" s="12">
        <f t="shared" si="9"/>
        <v>0</v>
      </c>
      <c r="BI13" s="12">
        <f t="shared" si="9"/>
        <v>0</v>
      </c>
      <c r="BJ13" s="12">
        <f t="shared" si="9"/>
        <v>0</v>
      </c>
      <c r="BK13" s="12">
        <f t="shared" si="9"/>
        <v>0</v>
      </c>
      <c r="BL13" s="12">
        <f t="shared" si="9"/>
        <v>0</v>
      </c>
      <c r="BM13" s="12">
        <f t="shared" si="9"/>
        <v>0</v>
      </c>
      <c r="BN13" s="12">
        <f t="shared" si="9"/>
        <v>0</v>
      </c>
    </row>
    <row r="14" ht="15.0" hidden="1" customHeight="1" outlineLevel="1">
      <c r="A14" s="11" t="s">
        <v>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>
        <f t="shared" ref="N14:BN14" si="10">+N10+N11+N12+N13</f>
        <v>0</v>
      </c>
      <c r="O14" s="12">
        <f t="shared" si="10"/>
        <v>0</v>
      </c>
      <c r="P14" s="12">
        <f t="shared" si="10"/>
        <v>0</v>
      </c>
      <c r="Q14" s="12">
        <f t="shared" si="10"/>
        <v>0</v>
      </c>
      <c r="R14" s="12">
        <f t="shared" si="10"/>
        <v>0</v>
      </c>
      <c r="S14" s="12">
        <f t="shared" si="10"/>
        <v>0</v>
      </c>
      <c r="T14" s="12">
        <f t="shared" si="10"/>
        <v>0</v>
      </c>
      <c r="U14" s="12">
        <f t="shared" si="10"/>
        <v>0</v>
      </c>
      <c r="V14" s="12">
        <f t="shared" si="10"/>
        <v>0</v>
      </c>
      <c r="W14" s="12">
        <f t="shared" si="10"/>
        <v>0</v>
      </c>
      <c r="X14" s="12">
        <f t="shared" si="10"/>
        <v>0</v>
      </c>
      <c r="Y14" s="12">
        <f t="shared" si="10"/>
        <v>0</v>
      </c>
      <c r="Z14" s="12">
        <f t="shared" si="10"/>
        <v>0</v>
      </c>
      <c r="AA14" s="12">
        <f t="shared" si="10"/>
        <v>0</v>
      </c>
      <c r="AB14" s="12">
        <f t="shared" si="10"/>
        <v>0</v>
      </c>
      <c r="AC14" s="12">
        <f t="shared" si="10"/>
        <v>0</v>
      </c>
      <c r="AD14" s="12">
        <f t="shared" si="10"/>
        <v>0</v>
      </c>
      <c r="AE14" s="12">
        <f t="shared" si="10"/>
        <v>0</v>
      </c>
      <c r="AF14" s="12">
        <f t="shared" si="10"/>
        <v>0</v>
      </c>
      <c r="AG14" s="12">
        <f t="shared" si="10"/>
        <v>0</v>
      </c>
      <c r="AH14" s="12">
        <f t="shared" si="10"/>
        <v>0</v>
      </c>
      <c r="AI14" s="12">
        <f t="shared" si="10"/>
        <v>0</v>
      </c>
      <c r="AJ14" s="12">
        <f t="shared" si="10"/>
        <v>0</v>
      </c>
      <c r="AK14" s="12">
        <f t="shared" si="10"/>
        <v>0</v>
      </c>
      <c r="AL14" s="12">
        <f t="shared" si="10"/>
        <v>0</v>
      </c>
      <c r="AM14" s="12">
        <f t="shared" si="10"/>
        <v>0</v>
      </c>
      <c r="AN14" s="12">
        <f t="shared" si="10"/>
        <v>0</v>
      </c>
      <c r="AO14" s="12">
        <f t="shared" si="10"/>
        <v>0</v>
      </c>
      <c r="AP14" s="12">
        <f t="shared" si="10"/>
        <v>0</v>
      </c>
      <c r="AQ14" s="12">
        <f t="shared" si="10"/>
        <v>0</v>
      </c>
      <c r="AR14" s="12">
        <f t="shared" si="10"/>
        <v>0</v>
      </c>
      <c r="AS14" s="12">
        <f t="shared" si="10"/>
        <v>0</v>
      </c>
      <c r="AT14" s="12">
        <f t="shared" si="10"/>
        <v>0</v>
      </c>
      <c r="AU14" s="12">
        <f t="shared" si="10"/>
        <v>0</v>
      </c>
      <c r="AV14" s="12">
        <f t="shared" si="10"/>
        <v>0</v>
      </c>
      <c r="AW14" s="12">
        <f t="shared" si="10"/>
        <v>0</v>
      </c>
      <c r="AX14" s="12">
        <f t="shared" si="10"/>
        <v>0</v>
      </c>
      <c r="AY14" s="12">
        <f t="shared" si="10"/>
        <v>0</v>
      </c>
      <c r="AZ14" s="12">
        <f t="shared" si="10"/>
        <v>0</v>
      </c>
      <c r="BA14" s="12">
        <f t="shared" si="10"/>
        <v>0</v>
      </c>
      <c r="BB14" s="12">
        <f t="shared" si="10"/>
        <v>0</v>
      </c>
      <c r="BC14" s="12">
        <f t="shared" si="10"/>
        <v>0</v>
      </c>
      <c r="BD14" s="12">
        <f t="shared" si="10"/>
        <v>0</v>
      </c>
      <c r="BE14" s="12">
        <f t="shared" si="10"/>
        <v>0</v>
      </c>
      <c r="BF14" s="12">
        <f t="shared" si="10"/>
        <v>0</v>
      </c>
      <c r="BG14" s="12">
        <f t="shared" si="10"/>
        <v>0</v>
      </c>
      <c r="BH14" s="12">
        <f t="shared" si="10"/>
        <v>0</v>
      </c>
      <c r="BI14" s="12">
        <f t="shared" si="10"/>
        <v>0</v>
      </c>
      <c r="BJ14" s="12">
        <f t="shared" si="10"/>
        <v>0</v>
      </c>
      <c r="BK14" s="12">
        <f t="shared" si="10"/>
        <v>0</v>
      </c>
      <c r="BL14" s="12">
        <f t="shared" si="10"/>
        <v>0</v>
      </c>
      <c r="BM14" s="12">
        <f t="shared" si="10"/>
        <v>0</v>
      </c>
      <c r="BN14" s="12">
        <f t="shared" si="10"/>
        <v>0</v>
      </c>
      <c r="BO14" s="3" t="s">
        <v>9</v>
      </c>
      <c r="BR14" s="3" t="s">
        <v>5</v>
      </c>
    </row>
    <row r="15" ht="15.0" customHeight="1" collapsed="1">
      <c r="A15" s="1" t="s">
        <v>10</v>
      </c>
      <c r="B15" s="13">
        <f t="shared" ref="B15:M15" si="11">SUM(B7:B13)</f>
        <v>40000</v>
      </c>
      <c r="C15" s="13">
        <f t="shared" si="11"/>
        <v>230000</v>
      </c>
      <c r="D15" s="13">
        <f t="shared" si="11"/>
        <v>480000</v>
      </c>
      <c r="E15" s="13">
        <f t="shared" si="11"/>
        <v>620000</v>
      </c>
      <c r="F15" s="13">
        <f t="shared" si="11"/>
        <v>820000</v>
      </c>
      <c r="G15" s="13">
        <f t="shared" si="11"/>
        <v>840000</v>
      </c>
      <c r="H15" s="13">
        <f t="shared" si="11"/>
        <v>860000</v>
      </c>
      <c r="I15" s="13">
        <f t="shared" si="11"/>
        <v>880000</v>
      </c>
      <c r="J15" s="13">
        <f t="shared" si="11"/>
        <v>900000</v>
      </c>
      <c r="K15" s="13">
        <f t="shared" si="11"/>
        <v>920000</v>
      </c>
      <c r="L15" s="13">
        <f t="shared" si="11"/>
        <v>940000</v>
      </c>
      <c r="M15" s="13">
        <f t="shared" si="11"/>
        <v>960000</v>
      </c>
      <c r="N15" s="13">
        <f>SUM(N6:N14)</f>
        <v>8511495</v>
      </c>
      <c r="O15" s="13">
        <f t="shared" ref="O15:Z15" si="12">SUM(O7:O13)</f>
        <v>0</v>
      </c>
      <c r="P15" s="13">
        <f t="shared" si="12"/>
        <v>1050000</v>
      </c>
      <c r="Q15" s="13">
        <f t="shared" si="12"/>
        <v>1080000</v>
      </c>
      <c r="R15" s="13">
        <f t="shared" si="12"/>
        <v>1110000</v>
      </c>
      <c r="S15" s="13">
        <f t="shared" si="12"/>
        <v>1140000</v>
      </c>
      <c r="T15" s="13">
        <f t="shared" si="12"/>
        <v>1260000</v>
      </c>
      <c r="U15" s="13">
        <f t="shared" si="12"/>
        <v>1290000</v>
      </c>
      <c r="V15" s="13">
        <f t="shared" si="12"/>
        <v>1320000</v>
      </c>
      <c r="W15" s="13">
        <f t="shared" si="12"/>
        <v>1350000</v>
      </c>
      <c r="X15" s="13">
        <f t="shared" si="12"/>
        <v>1380000</v>
      </c>
      <c r="Y15" s="13">
        <f t="shared" si="12"/>
        <v>1410000</v>
      </c>
      <c r="Z15" s="13">
        <f t="shared" si="12"/>
        <v>1500000</v>
      </c>
      <c r="AA15" s="13">
        <f>SUM(AA6:AA13)</f>
        <v>13992375</v>
      </c>
      <c r="AB15" s="13">
        <f t="shared" ref="AB15:AM15" si="13">SUM(AB7:AB13)</f>
        <v>1700000</v>
      </c>
      <c r="AC15" s="13">
        <f t="shared" si="13"/>
        <v>1820000</v>
      </c>
      <c r="AD15" s="13">
        <f t="shared" si="13"/>
        <v>1850000</v>
      </c>
      <c r="AE15" s="13">
        <f t="shared" si="13"/>
        <v>1850000</v>
      </c>
      <c r="AF15" s="13">
        <f t="shared" si="13"/>
        <v>1850000</v>
      </c>
      <c r="AG15" s="13">
        <f t="shared" si="13"/>
        <v>1850000</v>
      </c>
      <c r="AH15" s="13">
        <f t="shared" si="13"/>
        <v>1850000</v>
      </c>
      <c r="AI15" s="13">
        <f t="shared" si="13"/>
        <v>1850000</v>
      </c>
      <c r="AJ15" s="13">
        <f t="shared" si="13"/>
        <v>1850000</v>
      </c>
      <c r="AK15" s="13">
        <f t="shared" si="13"/>
        <v>1850000</v>
      </c>
      <c r="AL15" s="13">
        <f t="shared" si="13"/>
        <v>1850000</v>
      </c>
      <c r="AM15" s="13">
        <f t="shared" si="13"/>
        <v>1850000</v>
      </c>
      <c r="AN15" s="13">
        <f>SUM(AN6:AN13)</f>
        <v>22239075</v>
      </c>
      <c r="AO15" s="13">
        <f t="shared" ref="AO15:AZ15" si="14">SUM(AO7:AO13)</f>
        <v>2050000</v>
      </c>
      <c r="AP15" s="13">
        <f t="shared" si="14"/>
        <v>2230000</v>
      </c>
      <c r="AQ15" s="13">
        <f t="shared" si="14"/>
        <v>2420000</v>
      </c>
      <c r="AR15" s="13">
        <f t="shared" si="14"/>
        <v>2610000</v>
      </c>
      <c r="AS15" s="13">
        <f t="shared" si="14"/>
        <v>2740000</v>
      </c>
      <c r="AT15" s="13">
        <f t="shared" si="14"/>
        <v>2740000</v>
      </c>
      <c r="AU15" s="13">
        <f t="shared" si="14"/>
        <v>2810000</v>
      </c>
      <c r="AV15" s="13">
        <f t="shared" si="14"/>
        <v>2810000</v>
      </c>
      <c r="AW15" s="13">
        <f t="shared" si="14"/>
        <v>2810000</v>
      </c>
      <c r="AX15" s="13">
        <f t="shared" si="14"/>
        <v>2810000</v>
      </c>
      <c r="AY15" s="13">
        <f t="shared" si="14"/>
        <v>2810000</v>
      </c>
      <c r="AZ15" s="13">
        <f t="shared" si="14"/>
        <v>2810000</v>
      </c>
      <c r="BA15" s="13">
        <f>SUM(BA6:BA13)</f>
        <v>32015730</v>
      </c>
      <c r="BB15" s="13">
        <f t="shared" ref="BB15:BM15" si="15">SUM(BB7:BB13)</f>
        <v>2910000</v>
      </c>
      <c r="BC15" s="13">
        <f t="shared" si="15"/>
        <v>3100000</v>
      </c>
      <c r="BD15" s="13">
        <f t="shared" si="15"/>
        <v>3170000</v>
      </c>
      <c r="BE15" s="13">
        <f t="shared" si="15"/>
        <v>3360000</v>
      </c>
      <c r="BF15" s="13">
        <f t="shared" si="15"/>
        <v>3460000</v>
      </c>
      <c r="BG15" s="13">
        <f t="shared" si="15"/>
        <v>3620000</v>
      </c>
      <c r="BH15" s="13">
        <f t="shared" si="15"/>
        <v>3720000</v>
      </c>
      <c r="BI15" s="13">
        <f t="shared" si="15"/>
        <v>3910000</v>
      </c>
      <c r="BJ15" s="13">
        <f t="shared" si="15"/>
        <v>3980000</v>
      </c>
      <c r="BK15" s="13">
        <f t="shared" si="15"/>
        <v>4170000</v>
      </c>
      <c r="BL15" s="13">
        <f t="shared" si="15"/>
        <v>4450000</v>
      </c>
      <c r="BM15" s="13">
        <f t="shared" si="15"/>
        <v>4610000</v>
      </c>
      <c r="BN15" s="13">
        <f>SUM(BN6:BN13)</f>
        <v>45017205</v>
      </c>
      <c r="BR15" s="3" t="s">
        <v>5</v>
      </c>
    </row>
    <row r="16" ht="12.75" customHeight="1">
      <c r="A16" s="14" t="s">
        <v>11</v>
      </c>
      <c r="B16" s="14" t="s">
        <v>12</v>
      </c>
      <c r="C16" s="14">
        <f t="shared" ref="C16:M16" si="16">IF(B15=0,"n/a",+(C15-B15)/B15)</f>
        <v>4.75</v>
      </c>
      <c r="D16" s="14">
        <f t="shared" si="16"/>
        <v>1.086956522</v>
      </c>
      <c r="E16" s="14">
        <f t="shared" si="16"/>
        <v>0.2916666667</v>
      </c>
      <c r="F16" s="14">
        <f t="shared" si="16"/>
        <v>0.3225806452</v>
      </c>
      <c r="G16" s="14">
        <f t="shared" si="16"/>
        <v>0.0243902439</v>
      </c>
      <c r="H16" s="14">
        <f t="shared" si="16"/>
        <v>0.02380952381</v>
      </c>
      <c r="I16" s="14">
        <f t="shared" si="16"/>
        <v>0.02325581395</v>
      </c>
      <c r="J16" s="14">
        <f t="shared" si="16"/>
        <v>0.02272727273</v>
      </c>
      <c r="K16" s="14">
        <f t="shared" si="16"/>
        <v>0.02222222222</v>
      </c>
      <c r="L16" s="14">
        <f t="shared" si="16"/>
        <v>0.02173913043</v>
      </c>
      <c r="M16" s="14">
        <f t="shared" si="16"/>
        <v>0.02127659574</v>
      </c>
      <c r="N16" s="14" t="s">
        <v>12</v>
      </c>
      <c r="O16" s="14">
        <f>IF(M15=0,"n/a",+(O15-M15)/M15)</f>
        <v>-1</v>
      </c>
      <c r="P16" s="14" t="str">
        <f t="shared" ref="P16:Z16" si="17">IF(O15=0,"n/a",+(P15-O15)/O15)</f>
        <v>n/a</v>
      </c>
      <c r="Q16" s="14">
        <f t="shared" si="17"/>
        <v>0.02857142857</v>
      </c>
      <c r="R16" s="14">
        <f t="shared" si="17"/>
        <v>0.02777777778</v>
      </c>
      <c r="S16" s="14">
        <f t="shared" si="17"/>
        <v>0.02702702703</v>
      </c>
      <c r="T16" s="14">
        <f t="shared" si="17"/>
        <v>0.1052631579</v>
      </c>
      <c r="U16" s="14">
        <f t="shared" si="17"/>
        <v>0.02380952381</v>
      </c>
      <c r="V16" s="14">
        <f t="shared" si="17"/>
        <v>0.02325581395</v>
      </c>
      <c r="W16" s="14">
        <f t="shared" si="17"/>
        <v>0.02272727273</v>
      </c>
      <c r="X16" s="14">
        <f t="shared" si="17"/>
        <v>0.02222222222</v>
      </c>
      <c r="Y16" s="14">
        <f t="shared" si="17"/>
        <v>0.02173913043</v>
      </c>
      <c r="Z16" s="14">
        <f t="shared" si="17"/>
        <v>0.06382978723</v>
      </c>
      <c r="AA16" s="14">
        <f>IF(N15=0,"n/a",+(AA15-N15)/N15)</f>
        <v>0.6439385795</v>
      </c>
      <c r="AB16" s="14">
        <f>IF(Z15=0,"n/a",+(AB15-Z15)/Z15)</f>
        <v>0.1333333333</v>
      </c>
      <c r="AC16" s="14">
        <f t="shared" ref="AC16:AM16" si="18">IF(AB15=0,"n/a",+(AC15-AB15)/AB15)</f>
        <v>0.07058823529</v>
      </c>
      <c r="AD16" s="14">
        <f t="shared" si="18"/>
        <v>0.01648351648</v>
      </c>
      <c r="AE16" s="14">
        <f t="shared" si="18"/>
        <v>0</v>
      </c>
      <c r="AF16" s="14">
        <f t="shared" si="18"/>
        <v>0</v>
      </c>
      <c r="AG16" s="14">
        <f t="shared" si="18"/>
        <v>0</v>
      </c>
      <c r="AH16" s="14">
        <f t="shared" si="18"/>
        <v>0</v>
      </c>
      <c r="AI16" s="14">
        <f t="shared" si="18"/>
        <v>0</v>
      </c>
      <c r="AJ16" s="14">
        <f t="shared" si="18"/>
        <v>0</v>
      </c>
      <c r="AK16" s="14">
        <f t="shared" si="18"/>
        <v>0</v>
      </c>
      <c r="AL16" s="14">
        <f t="shared" si="18"/>
        <v>0</v>
      </c>
      <c r="AM16" s="14">
        <f t="shared" si="18"/>
        <v>0</v>
      </c>
      <c r="AN16" s="14">
        <f>IF(AA15=0,"n/a",+(AN15-AA15)/AA15)</f>
        <v>0.5893709967</v>
      </c>
      <c r="AO16" s="14">
        <f>IF(AM15=0,"n/a",+(AO15-AM15)/AM15)</f>
        <v>0.1081081081</v>
      </c>
      <c r="AP16" s="14">
        <f t="shared" ref="AP16:AZ16" si="19">IF(AO15=0,"n/a",+(AP15-AO15)/AO15)</f>
        <v>0.08780487805</v>
      </c>
      <c r="AQ16" s="14">
        <f t="shared" si="19"/>
        <v>0.08520179372</v>
      </c>
      <c r="AR16" s="14">
        <f t="shared" si="19"/>
        <v>0.07851239669</v>
      </c>
      <c r="AS16" s="14">
        <f t="shared" si="19"/>
        <v>0.04980842912</v>
      </c>
      <c r="AT16" s="14">
        <f t="shared" si="19"/>
        <v>0</v>
      </c>
      <c r="AU16" s="14">
        <f t="shared" si="19"/>
        <v>0.02554744526</v>
      </c>
      <c r="AV16" s="14">
        <f t="shared" si="19"/>
        <v>0</v>
      </c>
      <c r="AW16" s="14">
        <f t="shared" si="19"/>
        <v>0</v>
      </c>
      <c r="AX16" s="14">
        <f t="shared" si="19"/>
        <v>0</v>
      </c>
      <c r="AY16" s="14">
        <f t="shared" si="19"/>
        <v>0</v>
      </c>
      <c r="AZ16" s="14">
        <f t="shared" si="19"/>
        <v>0</v>
      </c>
      <c r="BA16" s="14">
        <f>IF(AN15=0,"n/a",+(BA15-AN15)/AN15)</f>
        <v>0.4396160812</v>
      </c>
      <c r="BB16" s="14">
        <f>IF(AZ15=0,"n/a",+(BB15-AZ15)/AZ15)</f>
        <v>0.03558718861</v>
      </c>
      <c r="BC16" s="14">
        <f t="shared" ref="BC16:BM16" si="20">IF(BB15=0,"n/a",+(BC15-BB15)/BB15)</f>
        <v>0.06529209622</v>
      </c>
      <c r="BD16" s="14">
        <f t="shared" si="20"/>
        <v>0.02258064516</v>
      </c>
      <c r="BE16" s="14">
        <f t="shared" si="20"/>
        <v>0.05993690852</v>
      </c>
      <c r="BF16" s="14">
        <f t="shared" si="20"/>
        <v>0.02976190476</v>
      </c>
      <c r="BG16" s="14">
        <f t="shared" si="20"/>
        <v>0.04624277457</v>
      </c>
      <c r="BH16" s="14">
        <f t="shared" si="20"/>
        <v>0.02762430939</v>
      </c>
      <c r="BI16" s="14">
        <f t="shared" si="20"/>
        <v>0.05107526882</v>
      </c>
      <c r="BJ16" s="14">
        <f t="shared" si="20"/>
        <v>0.0179028133</v>
      </c>
      <c r="BK16" s="14">
        <f t="shared" si="20"/>
        <v>0.04773869347</v>
      </c>
      <c r="BL16" s="14">
        <f t="shared" si="20"/>
        <v>0.06714628297</v>
      </c>
      <c r="BM16" s="14">
        <f t="shared" si="20"/>
        <v>0.03595505618</v>
      </c>
      <c r="BN16" s="14">
        <f>IF(BA15=0,"n/a",+(BN15-BA15)/BA15)</f>
        <v>0.406096472</v>
      </c>
      <c r="BO16" s="15"/>
      <c r="BP16" s="15"/>
      <c r="BQ16" s="15"/>
      <c r="BR16" s="15"/>
    </row>
    <row r="17" ht="15.0" customHeight="1">
      <c r="A17" s="4" t="s">
        <v>13</v>
      </c>
      <c r="B17" s="12">
        <f>'Monthly Income'!C8</f>
        <v>28021</v>
      </c>
      <c r="C17" s="12">
        <f>'Monthly Income'!D8</f>
        <v>161084</v>
      </c>
      <c r="D17" s="12">
        <f>'Monthly Income'!E8</f>
        <v>336231</v>
      </c>
      <c r="E17" s="12">
        <f>'Monthly Income'!F8</f>
        <v>434430.5</v>
      </c>
      <c r="F17" s="12">
        <f>'Monthly Income'!G8</f>
        <v>574682.5</v>
      </c>
      <c r="G17" s="12">
        <f>'Monthly Income'!H8</f>
        <v>588955.5</v>
      </c>
      <c r="H17" s="12">
        <f>'Monthly Income'!I8</f>
        <v>603249.5</v>
      </c>
      <c r="I17" s="12">
        <f>'Monthly Income'!J8</f>
        <v>617564.5</v>
      </c>
      <c r="J17" s="12">
        <f>'Monthly Income'!K8</f>
        <v>631900.5</v>
      </c>
      <c r="K17" s="12">
        <f>'Monthly Income'!L8</f>
        <v>646257.5</v>
      </c>
      <c r="L17" s="12">
        <f>'Monthly Income'!M8</f>
        <v>660635.5</v>
      </c>
      <c r="M17" s="12">
        <f>'Monthly Income'!N8</f>
        <v>675034.5</v>
      </c>
      <c r="N17" s="12">
        <f>SUM(B17:M17)</f>
        <v>5958046.5</v>
      </c>
      <c r="O17" s="12">
        <f>'Monthly Income'!O8</f>
        <v>686696.4</v>
      </c>
      <c r="P17" s="12">
        <f>'Monthly Income'!P8</f>
        <v>707198.4</v>
      </c>
      <c r="Q17" s="12">
        <f>'Monthly Income'!Q8</f>
        <v>727710.45</v>
      </c>
      <c r="R17" s="12">
        <f>'Monthly Income'!R8</f>
        <v>748232.55</v>
      </c>
      <c r="S17" s="12">
        <f>'Monthly Income'!S8</f>
        <v>768764.7</v>
      </c>
      <c r="T17" s="12">
        <f>'Monthly Income'!T8</f>
        <v>849616.95</v>
      </c>
      <c r="U17" s="12">
        <f>'Monthly Income'!U8</f>
        <v>870179.25</v>
      </c>
      <c r="V17" s="12">
        <f>'Monthly Income'!V8</f>
        <v>890751.6</v>
      </c>
      <c r="W17" s="12">
        <f>'Monthly Income'!W8</f>
        <v>911334</v>
      </c>
      <c r="X17" s="12">
        <f>'Monthly Income'!X8</f>
        <v>931926.45</v>
      </c>
      <c r="Y17" s="12">
        <f>'Monthly Income'!Y8</f>
        <v>952528.95</v>
      </c>
      <c r="Z17" s="12">
        <f>'Monthly Income'!Z8</f>
        <v>1013351.55</v>
      </c>
      <c r="AA17" s="12">
        <f>SUM(O17:Z17)</f>
        <v>10058291.25</v>
      </c>
      <c r="AB17" s="12">
        <f>'Monthly Income'!AA8</f>
        <v>1100808.1</v>
      </c>
      <c r="AC17" s="12">
        <f>'Monthly Income'!AB8</f>
        <v>1178476.713</v>
      </c>
      <c r="AD17" s="12">
        <f>'Monthly Income'!AC8</f>
        <v>1198329.963</v>
      </c>
      <c r="AE17" s="12">
        <f>'Monthly Income'!AD8</f>
        <v>1198908.213</v>
      </c>
      <c r="AF17" s="12">
        <f>'Monthly Income'!AE8</f>
        <v>1199486.463</v>
      </c>
      <c r="AG17" s="12">
        <f>'Monthly Income'!AF8</f>
        <v>1200064.713</v>
      </c>
      <c r="AH17" s="12">
        <f>'Monthly Income'!AG8</f>
        <v>1200642.963</v>
      </c>
      <c r="AI17" s="12">
        <f>'Monthly Income'!AH8</f>
        <v>1201221.213</v>
      </c>
      <c r="AJ17" s="12">
        <f>'Monthly Income'!AI8</f>
        <v>1201799.463</v>
      </c>
      <c r="AK17" s="12">
        <f>'Monthly Income'!AJ8</f>
        <v>1202377.713</v>
      </c>
      <c r="AL17" s="12">
        <f>'Monthly Income'!AK8</f>
        <v>1202955.963</v>
      </c>
      <c r="AM17" s="12">
        <f>'Monthly Income'!AL8</f>
        <v>1203534.213</v>
      </c>
      <c r="AN17" s="12">
        <f>SUM(AB17:AM17)</f>
        <v>14288605.69</v>
      </c>
      <c r="AO17" s="12">
        <f>'Monthly Income'!AM8</f>
        <v>1327475.2</v>
      </c>
      <c r="AP17" s="12">
        <f>'Monthly Income'!AN8</f>
        <v>1443328</v>
      </c>
      <c r="AQ17" s="12">
        <f>'Monthly Income'!AO8</f>
        <v>1565619.2</v>
      </c>
      <c r="AR17" s="12">
        <f>'Monthly Income'!AP8</f>
        <v>1687948.8</v>
      </c>
      <c r="AS17" s="12">
        <f>'Monthly Income'!AQ8</f>
        <v>1771907.2</v>
      </c>
      <c r="AT17" s="12">
        <f>'Monthly Income'!AR8</f>
        <v>1772665.6</v>
      </c>
      <c r="AU17" s="12">
        <f>'Monthly Income'!AS8</f>
        <v>1818243.2</v>
      </c>
      <c r="AV17" s="12">
        <f>'Monthly Income'!AT8</f>
        <v>1819020.8</v>
      </c>
      <c r="AW17" s="12">
        <f>'Monthly Income'!AU8</f>
        <v>1819798.4</v>
      </c>
      <c r="AX17" s="12">
        <f>'Monthly Income'!AV8</f>
        <v>1820576</v>
      </c>
      <c r="AY17" s="12">
        <f>'Monthly Income'!AW8</f>
        <v>1821353.6</v>
      </c>
      <c r="AZ17" s="12">
        <f>'Monthly Income'!AX8</f>
        <v>1822131.2</v>
      </c>
      <c r="BA17" s="12">
        <f>SUM(AO17:AZ17)</f>
        <v>20490067.2</v>
      </c>
      <c r="BB17" s="12">
        <f>'Monthly Income'!AY8</f>
        <v>1857454.2</v>
      </c>
      <c r="BC17" s="12">
        <f>'Monthly Income'!AZ8</f>
        <v>1977985.8</v>
      </c>
      <c r="BD17" s="12">
        <f>'Monthly Income'!BA8</f>
        <v>2022936.3</v>
      </c>
      <c r="BE17" s="12">
        <f>'Monthly Income'!BB8</f>
        <v>2143524.6</v>
      </c>
      <c r="BF17" s="12">
        <f>'Monthly Income'!BC8</f>
        <v>2207441.25</v>
      </c>
      <c r="BG17" s="12">
        <f>'Monthly Income'!BD8</f>
        <v>2309186.25</v>
      </c>
      <c r="BH17" s="12">
        <f>'Monthly Income'!BE8</f>
        <v>2373159.6</v>
      </c>
      <c r="BI17" s="12">
        <f>'Monthly Income'!BF8</f>
        <v>2493870.75</v>
      </c>
      <c r="BJ17" s="12">
        <f>'Monthly Income'!BG8</f>
        <v>2539000.8</v>
      </c>
      <c r="BK17" s="12">
        <f>'Monthly Income'!BH8</f>
        <v>2659768.65</v>
      </c>
      <c r="BL17" s="12">
        <f>'Monthly Income'!BI8</f>
        <v>2837283.75</v>
      </c>
      <c r="BM17" s="12">
        <f>'Monthly Income'!BJ8</f>
        <v>2939227.2</v>
      </c>
      <c r="BN17" s="12">
        <f>SUM(BB17:BM17)</f>
        <v>28360839.15</v>
      </c>
    </row>
    <row r="18" ht="15.0" customHeight="1">
      <c r="A18" s="1" t="s">
        <v>14</v>
      </c>
      <c r="B18" s="13">
        <f t="shared" ref="B18:BN18" si="21">B15-B17</f>
        <v>11979</v>
      </c>
      <c r="C18" s="13">
        <f t="shared" si="21"/>
        <v>68916</v>
      </c>
      <c r="D18" s="13">
        <f t="shared" si="21"/>
        <v>143769</v>
      </c>
      <c r="E18" s="13">
        <f t="shared" si="21"/>
        <v>185569.5</v>
      </c>
      <c r="F18" s="13">
        <f t="shared" si="21"/>
        <v>245317.5</v>
      </c>
      <c r="G18" s="13">
        <f t="shared" si="21"/>
        <v>251044.5</v>
      </c>
      <c r="H18" s="13">
        <f t="shared" si="21"/>
        <v>256750.5</v>
      </c>
      <c r="I18" s="13">
        <f t="shared" si="21"/>
        <v>262435.5</v>
      </c>
      <c r="J18" s="13">
        <f t="shared" si="21"/>
        <v>268099.5</v>
      </c>
      <c r="K18" s="13">
        <f t="shared" si="21"/>
        <v>273742.5</v>
      </c>
      <c r="L18" s="13">
        <f t="shared" si="21"/>
        <v>279364.5</v>
      </c>
      <c r="M18" s="13">
        <f t="shared" si="21"/>
        <v>284965.5</v>
      </c>
      <c r="N18" s="13">
        <f t="shared" si="21"/>
        <v>2553448.5</v>
      </c>
      <c r="O18" s="13">
        <f t="shared" si="21"/>
        <v>-686696.4</v>
      </c>
      <c r="P18" s="13">
        <f t="shared" si="21"/>
        <v>342801.6</v>
      </c>
      <c r="Q18" s="13">
        <f t="shared" si="21"/>
        <v>352289.55</v>
      </c>
      <c r="R18" s="13">
        <f t="shared" si="21"/>
        <v>361767.45</v>
      </c>
      <c r="S18" s="13">
        <f t="shared" si="21"/>
        <v>371235.3</v>
      </c>
      <c r="T18" s="13">
        <f t="shared" si="21"/>
        <v>410383.05</v>
      </c>
      <c r="U18" s="13">
        <f t="shared" si="21"/>
        <v>419820.75</v>
      </c>
      <c r="V18" s="13">
        <f t="shared" si="21"/>
        <v>429248.4</v>
      </c>
      <c r="W18" s="13">
        <f t="shared" si="21"/>
        <v>438666</v>
      </c>
      <c r="X18" s="13">
        <f t="shared" si="21"/>
        <v>448073.55</v>
      </c>
      <c r="Y18" s="13">
        <f t="shared" si="21"/>
        <v>457471.05</v>
      </c>
      <c r="Z18" s="13">
        <f t="shared" si="21"/>
        <v>486648.45</v>
      </c>
      <c r="AA18" s="13">
        <f t="shared" si="21"/>
        <v>3934083.75</v>
      </c>
      <c r="AB18" s="13">
        <f t="shared" si="21"/>
        <v>599191.9</v>
      </c>
      <c r="AC18" s="13">
        <f t="shared" si="21"/>
        <v>641523.2875</v>
      </c>
      <c r="AD18" s="13">
        <f t="shared" si="21"/>
        <v>651670.0375</v>
      </c>
      <c r="AE18" s="13">
        <f t="shared" si="21"/>
        <v>651091.7875</v>
      </c>
      <c r="AF18" s="13">
        <f t="shared" si="21"/>
        <v>650513.5375</v>
      </c>
      <c r="AG18" s="13">
        <f t="shared" si="21"/>
        <v>649935.2875</v>
      </c>
      <c r="AH18" s="13">
        <f t="shared" si="21"/>
        <v>649357.0375</v>
      </c>
      <c r="AI18" s="13">
        <f t="shared" si="21"/>
        <v>648778.7875</v>
      </c>
      <c r="AJ18" s="13">
        <f t="shared" si="21"/>
        <v>648200.5375</v>
      </c>
      <c r="AK18" s="13">
        <f t="shared" si="21"/>
        <v>647622.2875</v>
      </c>
      <c r="AL18" s="13">
        <f t="shared" si="21"/>
        <v>647044.0375</v>
      </c>
      <c r="AM18" s="13">
        <f t="shared" si="21"/>
        <v>646465.7875</v>
      </c>
      <c r="AN18" s="13">
        <f t="shared" si="21"/>
        <v>7950469.313</v>
      </c>
      <c r="AO18" s="13">
        <f t="shared" si="21"/>
        <v>722524.8</v>
      </c>
      <c r="AP18" s="13">
        <f t="shared" si="21"/>
        <v>786672</v>
      </c>
      <c r="AQ18" s="13">
        <f t="shared" si="21"/>
        <v>854380.8</v>
      </c>
      <c r="AR18" s="13">
        <f t="shared" si="21"/>
        <v>922051.2</v>
      </c>
      <c r="AS18" s="13">
        <f t="shared" si="21"/>
        <v>968092.8</v>
      </c>
      <c r="AT18" s="13">
        <f t="shared" si="21"/>
        <v>967334.4</v>
      </c>
      <c r="AU18" s="13">
        <f t="shared" si="21"/>
        <v>991756.8</v>
      </c>
      <c r="AV18" s="13">
        <f t="shared" si="21"/>
        <v>990979.2</v>
      </c>
      <c r="AW18" s="13">
        <f t="shared" si="21"/>
        <v>990201.6</v>
      </c>
      <c r="AX18" s="13">
        <f t="shared" si="21"/>
        <v>989424</v>
      </c>
      <c r="AY18" s="13">
        <f t="shared" si="21"/>
        <v>988646.4</v>
      </c>
      <c r="AZ18" s="13">
        <f t="shared" si="21"/>
        <v>987868.8</v>
      </c>
      <c r="BA18" s="13">
        <f t="shared" si="21"/>
        <v>11525662.8</v>
      </c>
      <c r="BB18" s="13">
        <f t="shared" si="21"/>
        <v>1052545.8</v>
      </c>
      <c r="BC18" s="13">
        <f t="shared" si="21"/>
        <v>1122014.2</v>
      </c>
      <c r="BD18" s="13">
        <f t="shared" si="21"/>
        <v>1147063.7</v>
      </c>
      <c r="BE18" s="13">
        <f t="shared" si="21"/>
        <v>1216475.4</v>
      </c>
      <c r="BF18" s="13">
        <f t="shared" si="21"/>
        <v>1252558.75</v>
      </c>
      <c r="BG18" s="13">
        <f t="shared" si="21"/>
        <v>1310813.75</v>
      </c>
      <c r="BH18" s="13">
        <f t="shared" si="21"/>
        <v>1346840.4</v>
      </c>
      <c r="BI18" s="13">
        <f t="shared" si="21"/>
        <v>1416129.25</v>
      </c>
      <c r="BJ18" s="13">
        <f t="shared" si="21"/>
        <v>1440999.2</v>
      </c>
      <c r="BK18" s="13">
        <f t="shared" si="21"/>
        <v>1510231.35</v>
      </c>
      <c r="BL18" s="13">
        <f t="shared" si="21"/>
        <v>1612716.25</v>
      </c>
      <c r="BM18" s="13">
        <f t="shared" si="21"/>
        <v>1670772.8</v>
      </c>
      <c r="BN18" s="13">
        <f t="shared" si="21"/>
        <v>16656365.85</v>
      </c>
      <c r="BO18" s="15"/>
      <c r="BP18" s="15"/>
      <c r="BQ18" s="15"/>
      <c r="BR18" s="15"/>
    </row>
    <row r="19" ht="12.75" customHeight="1">
      <c r="A19" s="14" t="s">
        <v>15</v>
      </c>
      <c r="B19" s="14">
        <f t="shared" ref="B19:BN19" si="22">IF(B15=0,"n/a",B18/B15)</f>
        <v>0.299475</v>
      </c>
      <c r="C19" s="14">
        <f t="shared" si="22"/>
        <v>0.2996347826</v>
      </c>
      <c r="D19" s="14">
        <f t="shared" si="22"/>
        <v>0.29951875</v>
      </c>
      <c r="E19" s="14">
        <f t="shared" si="22"/>
        <v>0.2993056452</v>
      </c>
      <c r="F19" s="14">
        <f t="shared" si="22"/>
        <v>0.2991676829</v>
      </c>
      <c r="G19" s="14">
        <f t="shared" si="22"/>
        <v>0.2988625</v>
      </c>
      <c r="H19" s="14">
        <f t="shared" si="22"/>
        <v>0.298547093</v>
      </c>
      <c r="I19" s="14">
        <f t="shared" si="22"/>
        <v>0.2982221591</v>
      </c>
      <c r="J19" s="14">
        <f t="shared" si="22"/>
        <v>0.2978883333</v>
      </c>
      <c r="K19" s="14">
        <f t="shared" si="22"/>
        <v>0.2975461957</v>
      </c>
      <c r="L19" s="14">
        <f t="shared" si="22"/>
        <v>0.2971962766</v>
      </c>
      <c r="M19" s="14">
        <f t="shared" si="22"/>
        <v>0.2968390625</v>
      </c>
      <c r="N19" s="14">
        <f t="shared" si="22"/>
        <v>0.3</v>
      </c>
      <c r="O19" s="14" t="str">
        <f t="shared" si="22"/>
        <v>n/a</v>
      </c>
      <c r="P19" s="14">
        <f t="shared" si="22"/>
        <v>0.3264777143</v>
      </c>
      <c r="Q19" s="14">
        <f t="shared" si="22"/>
        <v>0.3261940278</v>
      </c>
      <c r="R19" s="14">
        <f t="shared" si="22"/>
        <v>0.3259166216</v>
      </c>
      <c r="S19" s="14">
        <f t="shared" si="22"/>
        <v>0.325645</v>
      </c>
      <c r="T19" s="14">
        <f t="shared" si="22"/>
        <v>0.3257008333</v>
      </c>
      <c r="U19" s="14">
        <f t="shared" si="22"/>
        <v>0.3254424419</v>
      </c>
      <c r="V19" s="14">
        <f t="shared" si="22"/>
        <v>0.3251881818</v>
      </c>
      <c r="W19" s="14">
        <f t="shared" si="22"/>
        <v>0.3249377778</v>
      </c>
      <c r="X19" s="14">
        <f t="shared" si="22"/>
        <v>0.3246909783</v>
      </c>
      <c r="Y19" s="14">
        <f t="shared" si="22"/>
        <v>0.3244475532</v>
      </c>
      <c r="Z19" s="14">
        <f t="shared" si="22"/>
        <v>0.3244323</v>
      </c>
      <c r="AA19" s="14">
        <f t="shared" si="22"/>
        <v>0.2811591134</v>
      </c>
      <c r="AB19" s="14">
        <f t="shared" si="22"/>
        <v>0.3524658235</v>
      </c>
      <c r="AC19" s="14">
        <f t="shared" si="22"/>
        <v>0.3524853228</v>
      </c>
      <c r="AD19" s="14">
        <f t="shared" si="22"/>
        <v>0.3522540743</v>
      </c>
      <c r="AE19" s="14">
        <f t="shared" si="22"/>
        <v>0.3519415068</v>
      </c>
      <c r="AF19" s="14">
        <f t="shared" si="22"/>
        <v>0.3516289392</v>
      </c>
      <c r="AG19" s="14">
        <f t="shared" si="22"/>
        <v>0.3513163716</v>
      </c>
      <c r="AH19" s="14">
        <f t="shared" si="22"/>
        <v>0.3510038041</v>
      </c>
      <c r="AI19" s="14">
        <f t="shared" si="22"/>
        <v>0.3506912365</v>
      </c>
      <c r="AJ19" s="14">
        <f t="shared" si="22"/>
        <v>0.3503786689</v>
      </c>
      <c r="AK19" s="14">
        <f t="shared" si="22"/>
        <v>0.3500661014</v>
      </c>
      <c r="AL19" s="14">
        <f t="shared" si="22"/>
        <v>0.3497535338</v>
      </c>
      <c r="AM19" s="14">
        <f t="shared" si="22"/>
        <v>0.3494409662</v>
      </c>
      <c r="AN19" s="14">
        <f t="shared" si="22"/>
        <v>0.3575</v>
      </c>
      <c r="AO19" s="14">
        <f t="shared" si="22"/>
        <v>0.352451122</v>
      </c>
      <c r="AP19" s="14">
        <f t="shared" si="22"/>
        <v>0.352767713</v>
      </c>
      <c r="AQ19" s="14">
        <f t="shared" si="22"/>
        <v>0.3530499174</v>
      </c>
      <c r="AR19" s="14">
        <f t="shared" si="22"/>
        <v>0.3532763218</v>
      </c>
      <c r="AS19" s="14">
        <f t="shared" si="22"/>
        <v>0.3533185401</v>
      </c>
      <c r="AT19" s="14">
        <f t="shared" si="22"/>
        <v>0.3530417518</v>
      </c>
      <c r="AU19" s="14">
        <f t="shared" si="22"/>
        <v>0.352938363</v>
      </c>
      <c r="AV19" s="14">
        <f t="shared" si="22"/>
        <v>0.352661637</v>
      </c>
      <c r="AW19" s="14">
        <f t="shared" si="22"/>
        <v>0.352384911</v>
      </c>
      <c r="AX19" s="14">
        <f t="shared" si="22"/>
        <v>0.3521081851</v>
      </c>
      <c r="AY19" s="14">
        <f t="shared" si="22"/>
        <v>0.3518314591</v>
      </c>
      <c r="AZ19" s="14">
        <f t="shared" si="22"/>
        <v>0.3515547331</v>
      </c>
      <c r="BA19" s="14">
        <f t="shared" si="22"/>
        <v>0.36</v>
      </c>
      <c r="BB19" s="14">
        <f t="shared" si="22"/>
        <v>0.3616995876</v>
      </c>
      <c r="BC19" s="14">
        <f t="shared" si="22"/>
        <v>0.3619400645</v>
      </c>
      <c r="BD19" s="14">
        <f t="shared" si="22"/>
        <v>0.3618497476</v>
      </c>
      <c r="BE19" s="14">
        <f t="shared" si="22"/>
        <v>0.36204625</v>
      </c>
      <c r="BF19" s="14">
        <f t="shared" si="22"/>
        <v>0.3620111994</v>
      </c>
      <c r="BG19" s="14">
        <f t="shared" si="22"/>
        <v>0.3621032459</v>
      </c>
      <c r="BH19" s="14">
        <f t="shared" si="22"/>
        <v>0.362053871</v>
      </c>
      <c r="BI19" s="14">
        <f t="shared" si="22"/>
        <v>0.3621813939</v>
      </c>
      <c r="BJ19" s="14">
        <f t="shared" si="22"/>
        <v>0.3620601005</v>
      </c>
      <c r="BK19" s="14">
        <f t="shared" si="22"/>
        <v>0.3621657914</v>
      </c>
      <c r="BL19" s="14">
        <f t="shared" si="22"/>
        <v>0.3624081461</v>
      </c>
      <c r="BM19" s="14">
        <f t="shared" si="22"/>
        <v>0.3624236009</v>
      </c>
      <c r="BN19" s="14">
        <f t="shared" si="22"/>
        <v>0.37</v>
      </c>
      <c r="BO19" s="15"/>
      <c r="BP19" s="15"/>
      <c r="BQ19" s="15"/>
      <c r="BR19" s="15" t="s">
        <v>5</v>
      </c>
    </row>
    <row r="20" ht="15.0" customHeight="1">
      <c r="A20" s="3" t="s">
        <v>16</v>
      </c>
      <c r="B20" s="12">
        <f>'Monthly Income'!C12</f>
        <v>58333.33333</v>
      </c>
      <c r="C20" s="12">
        <f>'Monthly Income'!D12</f>
        <v>58333.33333</v>
      </c>
      <c r="D20" s="12">
        <f>'Monthly Income'!E12</f>
        <v>58333.33333</v>
      </c>
      <c r="E20" s="12">
        <f>'Monthly Income'!F12</f>
        <v>73333.33333</v>
      </c>
      <c r="F20" s="12">
        <f>'Monthly Income'!G12</f>
        <v>73333.33333</v>
      </c>
      <c r="G20" s="12">
        <f>'Monthly Income'!H12</f>
        <v>73333.33333</v>
      </c>
      <c r="H20" s="12">
        <f>'Monthly Income'!I12</f>
        <v>73333.33333</v>
      </c>
      <c r="I20" s="12">
        <f>'Monthly Income'!J12</f>
        <v>87916.66667</v>
      </c>
      <c r="J20" s="12">
        <f>'Monthly Income'!K12</f>
        <v>121666.6667</v>
      </c>
      <c r="K20" s="12">
        <f>'Monthly Income'!L12</f>
        <v>182500</v>
      </c>
      <c r="L20" s="12">
        <f>'Monthly Income'!M12</f>
        <v>182500</v>
      </c>
      <c r="M20" s="12">
        <f>'Monthly Income'!N12</f>
        <v>195000</v>
      </c>
      <c r="N20" s="12">
        <f t="shared" ref="N20:N24" si="23">SUM(B20:M20)</f>
        <v>1237916.667</v>
      </c>
      <c r="O20" s="12">
        <f>'Monthly Income'!O12</f>
        <v>201666.6667</v>
      </c>
      <c r="P20" s="12">
        <f>'Monthly Income'!P12</f>
        <v>208333.3333</v>
      </c>
      <c r="Q20" s="12">
        <f>'Monthly Income'!Q12</f>
        <v>208333.3333</v>
      </c>
      <c r="R20" s="12">
        <f>'Monthly Income'!R12</f>
        <v>208333.3333</v>
      </c>
      <c r="S20" s="12">
        <f>'Monthly Income'!S12</f>
        <v>208333.3333</v>
      </c>
      <c r="T20" s="12">
        <f>'Monthly Income'!T12</f>
        <v>208333.3333</v>
      </c>
      <c r="U20" s="12">
        <f>'Monthly Income'!U12</f>
        <v>208333.3333</v>
      </c>
      <c r="V20" s="12">
        <f>'Monthly Income'!V12</f>
        <v>329166.6667</v>
      </c>
      <c r="W20" s="12">
        <f>'Monthly Income'!W12</f>
        <v>329166.6667</v>
      </c>
      <c r="X20" s="12">
        <f>'Monthly Income'!X12</f>
        <v>345833.3333</v>
      </c>
      <c r="Y20" s="12">
        <f>'Monthly Income'!Y12</f>
        <v>361250</v>
      </c>
      <c r="Z20" s="12">
        <f>'Monthly Income'!Z12</f>
        <v>361250</v>
      </c>
      <c r="AA20" s="12">
        <f t="shared" ref="AA20:AA24" si="24">SUM(O20:Z20)</f>
        <v>3178333.333</v>
      </c>
      <c r="AB20" s="12">
        <f>'Monthly Income'!AA12</f>
        <v>368750</v>
      </c>
      <c r="AC20" s="12">
        <f>'Monthly Income'!AB12</f>
        <v>368750</v>
      </c>
      <c r="AD20" s="12">
        <f>'Monthly Income'!AC12</f>
        <v>375833.3333</v>
      </c>
      <c r="AE20" s="12">
        <f>'Monthly Income'!AD12</f>
        <v>382916.6667</v>
      </c>
      <c r="AF20" s="12">
        <f>'Monthly Income'!AE12</f>
        <v>382916.6667</v>
      </c>
      <c r="AG20" s="12">
        <f>'Monthly Income'!AF12</f>
        <v>382916.6667</v>
      </c>
      <c r="AH20" s="12">
        <f>'Monthly Income'!AG12</f>
        <v>382916.6667</v>
      </c>
      <c r="AI20" s="12">
        <f>'Monthly Income'!AH12</f>
        <v>382916.6667</v>
      </c>
      <c r="AJ20" s="12">
        <f>'Monthly Income'!AI12</f>
        <v>382916.6667</v>
      </c>
      <c r="AK20" s="12">
        <f>'Monthly Income'!AJ12</f>
        <v>382916.6667</v>
      </c>
      <c r="AL20" s="12">
        <f>'Monthly Income'!AK12</f>
        <v>382916.6667</v>
      </c>
      <c r="AM20" s="12">
        <f>'Monthly Income'!AL12</f>
        <v>382916.6667</v>
      </c>
      <c r="AN20" s="12">
        <f t="shared" ref="AN20:AN24" si="25">SUM(AB20:AM20)</f>
        <v>4559583.333</v>
      </c>
      <c r="AO20" s="12">
        <f>'Monthly Income'!AM12</f>
        <v>382916.6667</v>
      </c>
      <c r="AP20" s="12">
        <f>'Monthly Income'!AN12</f>
        <v>382916.6667</v>
      </c>
      <c r="AQ20" s="12">
        <f>'Monthly Income'!AO12</f>
        <v>382916.6667</v>
      </c>
      <c r="AR20" s="12">
        <f>'Monthly Income'!AP12</f>
        <v>382916.6667</v>
      </c>
      <c r="AS20" s="12">
        <f>'Monthly Income'!AQ12</f>
        <v>382916.6667</v>
      </c>
      <c r="AT20" s="12">
        <f>'Monthly Income'!AR12</f>
        <v>382916.6667</v>
      </c>
      <c r="AU20" s="12">
        <f>'Monthly Income'!AS12</f>
        <v>382916.6667</v>
      </c>
      <c r="AV20" s="12">
        <f>'Monthly Income'!AT12</f>
        <v>382916.6667</v>
      </c>
      <c r="AW20" s="12">
        <f>'Monthly Income'!AU12</f>
        <v>382916.6667</v>
      </c>
      <c r="AX20" s="12">
        <f>'Monthly Income'!AV12</f>
        <v>382916.6667</v>
      </c>
      <c r="AY20" s="12">
        <f>'Monthly Income'!AW12</f>
        <v>382916.6667</v>
      </c>
      <c r="AZ20" s="12">
        <f>'Monthly Income'!AX12</f>
        <v>382916.6667</v>
      </c>
      <c r="BA20" s="12">
        <f t="shared" ref="BA20:BA24" si="26">SUM(AO20:AZ20)</f>
        <v>4595000</v>
      </c>
      <c r="BB20" s="12">
        <f>'Monthly Income'!AY12</f>
        <v>449583.3333</v>
      </c>
      <c r="BC20" s="12">
        <f>'Monthly Income'!AZ12</f>
        <v>449583.3333</v>
      </c>
      <c r="BD20" s="12">
        <f>'Monthly Income'!BA12</f>
        <v>449583.3333</v>
      </c>
      <c r="BE20" s="12">
        <f>'Monthly Income'!BB12</f>
        <v>449583.3333</v>
      </c>
      <c r="BF20" s="12">
        <f>'Monthly Income'!BC12</f>
        <v>449583.3333</v>
      </c>
      <c r="BG20" s="12">
        <f>'Monthly Income'!BD12</f>
        <v>449583.3333</v>
      </c>
      <c r="BH20" s="12">
        <f>'Monthly Income'!BE12</f>
        <v>449583.3333</v>
      </c>
      <c r="BI20" s="12">
        <f>'Monthly Income'!BF12</f>
        <v>449583.3333</v>
      </c>
      <c r="BJ20" s="12">
        <f>'Monthly Income'!BG12</f>
        <v>449583.3333</v>
      </c>
      <c r="BK20" s="12">
        <f>'Monthly Income'!BH12</f>
        <v>449583.3333</v>
      </c>
      <c r="BL20" s="12">
        <f>'Monthly Income'!BI12</f>
        <v>449583.3333</v>
      </c>
      <c r="BM20" s="12">
        <f>'Monthly Income'!BJ12</f>
        <v>449583.3333</v>
      </c>
      <c r="BN20" s="12">
        <f t="shared" ref="BN20:BN24" si="27">SUM(BB20:BM20)</f>
        <v>5395000</v>
      </c>
      <c r="BO20" s="15"/>
      <c r="BP20" s="15"/>
      <c r="BQ20" s="15"/>
      <c r="BR20" s="15"/>
    </row>
    <row r="21" ht="15.0" customHeight="1">
      <c r="A21" s="3" t="s">
        <v>17</v>
      </c>
      <c r="B21" s="12">
        <f>'Monthly Income'!C13</f>
        <v>10354.16667</v>
      </c>
      <c r="C21" s="12">
        <f>'Monthly Income'!D13</f>
        <v>10354.16667</v>
      </c>
      <c r="D21" s="12">
        <f>'Monthly Income'!E13</f>
        <v>10354.16667</v>
      </c>
      <c r="E21" s="12">
        <f>'Monthly Income'!F13</f>
        <v>13176.66667</v>
      </c>
      <c r="F21" s="12">
        <f>'Monthly Income'!G13</f>
        <v>13176.66667</v>
      </c>
      <c r="G21" s="12">
        <f>'Monthly Income'!H13</f>
        <v>13176.66667</v>
      </c>
      <c r="H21" s="12">
        <f>'Monthly Income'!I13</f>
        <v>13176.66667</v>
      </c>
      <c r="I21" s="12">
        <f>'Monthly Income'!J13</f>
        <v>15940.20833</v>
      </c>
      <c r="J21" s="12">
        <f>'Monthly Income'!K13</f>
        <v>22815.83333</v>
      </c>
      <c r="K21" s="12">
        <f>'Monthly Income'!L13</f>
        <v>34923.75</v>
      </c>
      <c r="L21" s="12">
        <f>'Monthly Income'!M13</f>
        <v>34923.75</v>
      </c>
      <c r="M21" s="12">
        <f>'Monthly Income'!N13</f>
        <v>37392.5</v>
      </c>
      <c r="N21" s="12">
        <f t="shared" si="23"/>
        <v>229765.2083</v>
      </c>
      <c r="O21" s="12">
        <f>'Monthly Income'!O13</f>
        <v>38685.83333</v>
      </c>
      <c r="P21" s="12">
        <f>'Monthly Income'!P13</f>
        <v>39979.16667</v>
      </c>
      <c r="Q21" s="12">
        <f>'Monthly Income'!Q13</f>
        <v>39979.16667</v>
      </c>
      <c r="R21" s="12">
        <f>'Monthly Income'!R13</f>
        <v>39979.16667</v>
      </c>
      <c r="S21" s="12">
        <f>'Monthly Income'!S13</f>
        <v>39979.16667</v>
      </c>
      <c r="T21" s="12">
        <f>'Monthly Income'!T13</f>
        <v>39979.16667</v>
      </c>
      <c r="U21" s="12">
        <f>'Monthly Income'!U13</f>
        <v>39979.16667</v>
      </c>
      <c r="V21" s="12">
        <f>'Monthly Income'!V13</f>
        <v>66877.08333</v>
      </c>
      <c r="W21" s="12">
        <f>'Monthly Income'!W13</f>
        <v>73877.08333</v>
      </c>
      <c r="X21" s="12">
        <f>'Monthly Income'!X13</f>
        <v>77635.41667</v>
      </c>
      <c r="Y21" s="12">
        <f>'Monthly Income'!Y13</f>
        <v>81216.875</v>
      </c>
      <c r="Z21" s="12">
        <f>'Monthly Income'!Z13</f>
        <v>83316.875</v>
      </c>
      <c r="AA21" s="12">
        <f t="shared" si="24"/>
        <v>661484.1667</v>
      </c>
      <c r="AB21" s="12">
        <f>'Monthly Income'!AA13</f>
        <v>85078.125</v>
      </c>
      <c r="AC21" s="12">
        <f>'Monthly Income'!AB13</f>
        <v>83678.125</v>
      </c>
      <c r="AD21" s="12">
        <f>'Monthly Income'!AC13</f>
        <v>86080.41667</v>
      </c>
      <c r="AE21" s="12">
        <f>'Monthly Income'!AD13</f>
        <v>87782.70833</v>
      </c>
      <c r="AF21" s="12">
        <f>'Monthly Income'!AE13</f>
        <v>88482.70833</v>
      </c>
      <c r="AG21" s="12">
        <f>'Monthly Income'!AF13</f>
        <v>88482.70833</v>
      </c>
      <c r="AH21" s="12">
        <f>'Monthly Income'!AG13</f>
        <v>88482.70833</v>
      </c>
      <c r="AI21" s="12">
        <f>'Monthly Income'!AH13</f>
        <v>88482.70833</v>
      </c>
      <c r="AJ21" s="12">
        <f>'Monthly Income'!AI13</f>
        <v>88482.70833</v>
      </c>
      <c r="AK21" s="12">
        <f>'Monthly Income'!AJ13</f>
        <v>88482.70833</v>
      </c>
      <c r="AL21" s="12">
        <f>'Monthly Income'!AK13</f>
        <v>88482.70833</v>
      </c>
      <c r="AM21" s="12">
        <f>'Monthly Income'!AL13</f>
        <v>88482.70833</v>
      </c>
      <c r="AN21" s="12">
        <f t="shared" si="25"/>
        <v>1050481.042</v>
      </c>
      <c r="AO21" s="12">
        <f>'Monthly Income'!AM13</f>
        <v>88482.70833</v>
      </c>
      <c r="AP21" s="12">
        <f>'Monthly Income'!AN13</f>
        <v>88482.70833</v>
      </c>
      <c r="AQ21" s="12">
        <f>'Monthly Income'!AO13</f>
        <v>88482.70833</v>
      </c>
      <c r="AR21" s="12">
        <f>'Monthly Income'!AP13</f>
        <v>88482.70833</v>
      </c>
      <c r="AS21" s="12">
        <f>'Monthly Income'!AQ13</f>
        <v>88482.70833</v>
      </c>
      <c r="AT21" s="12">
        <f>'Monthly Income'!AR13</f>
        <v>88482.70833</v>
      </c>
      <c r="AU21" s="12">
        <f>'Monthly Income'!AS13</f>
        <v>88482.70833</v>
      </c>
      <c r="AV21" s="12">
        <f>'Monthly Income'!AT13</f>
        <v>88482.70833</v>
      </c>
      <c r="AW21" s="12">
        <f>'Monthly Income'!AU13</f>
        <v>88482.70833</v>
      </c>
      <c r="AX21" s="12">
        <f>'Monthly Income'!AV13</f>
        <v>88482.70833</v>
      </c>
      <c r="AY21" s="12">
        <f>'Monthly Income'!AW13</f>
        <v>88482.70833</v>
      </c>
      <c r="AZ21" s="12">
        <f>'Monthly Income'!AX13</f>
        <v>88482.70833</v>
      </c>
      <c r="BA21" s="12">
        <f t="shared" si="26"/>
        <v>1061792.5</v>
      </c>
      <c r="BB21" s="12">
        <f>'Monthly Income'!AY13</f>
        <v>97916.04167</v>
      </c>
      <c r="BC21" s="12">
        <f>'Monthly Income'!AZ13</f>
        <v>97916.04167</v>
      </c>
      <c r="BD21" s="12">
        <f>'Monthly Income'!BA13</f>
        <v>97916.04167</v>
      </c>
      <c r="BE21" s="12">
        <f>'Monthly Income'!BB13</f>
        <v>97916.04167</v>
      </c>
      <c r="BF21" s="12">
        <f>'Monthly Income'!BC13</f>
        <v>97916.04167</v>
      </c>
      <c r="BG21" s="12">
        <f>'Monthly Income'!BD13</f>
        <v>97916.04167</v>
      </c>
      <c r="BH21" s="12">
        <f>'Monthly Income'!BE13</f>
        <v>97916.04167</v>
      </c>
      <c r="BI21" s="12">
        <f>'Monthly Income'!BF13</f>
        <v>97916.04167</v>
      </c>
      <c r="BJ21" s="12">
        <f>'Monthly Income'!BG13</f>
        <v>97916.04167</v>
      </c>
      <c r="BK21" s="12">
        <f>'Monthly Income'!BH13</f>
        <v>97916.04167</v>
      </c>
      <c r="BL21" s="12">
        <f>'Monthly Income'!BI13</f>
        <v>97916.04167</v>
      </c>
      <c r="BM21" s="12">
        <f>'Monthly Income'!BJ13</f>
        <v>97916.04167</v>
      </c>
      <c r="BN21" s="12">
        <f t="shared" si="27"/>
        <v>1174992.5</v>
      </c>
      <c r="BO21" s="15"/>
      <c r="BP21" s="15"/>
      <c r="BQ21" s="15"/>
      <c r="BR21" s="15"/>
    </row>
    <row r="22" ht="15.0" customHeight="1">
      <c r="A22" s="3" t="s">
        <v>18</v>
      </c>
      <c r="B22" s="12">
        <f>'Monthly Income'!C14</f>
        <v>5300</v>
      </c>
      <c r="C22" s="12">
        <f>'Monthly Income'!D14</f>
        <v>5300</v>
      </c>
      <c r="D22" s="12">
        <f>'Monthly Income'!E14</f>
        <v>5300</v>
      </c>
      <c r="E22" s="12">
        <f>'Monthly Income'!F14</f>
        <v>5300</v>
      </c>
      <c r="F22" s="12">
        <f>'Monthly Income'!G14</f>
        <v>5300</v>
      </c>
      <c r="G22" s="12">
        <f>'Monthly Income'!H14</f>
        <v>5300</v>
      </c>
      <c r="H22" s="12">
        <f>'Monthly Income'!I14</f>
        <v>5300</v>
      </c>
      <c r="I22" s="12">
        <f>'Monthly Income'!J14</f>
        <v>5300</v>
      </c>
      <c r="J22" s="12">
        <f>'Monthly Income'!K14</f>
        <v>5300</v>
      </c>
      <c r="K22" s="12">
        <f>'Monthly Income'!L14</f>
        <v>5300</v>
      </c>
      <c r="L22" s="12">
        <f>'Monthly Income'!M14</f>
        <v>5300</v>
      </c>
      <c r="M22" s="12">
        <f>'Monthly Income'!N14</f>
        <v>5300</v>
      </c>
      <c r="N22" s="12">
        <f t="shared" si="23"/>
        <v>63600</v>
      </c>
      <c r="O22" s="12">
        <f>'Monthly Income'!O14</f>
        <v>5500</v>
      </c>
      <c r="P22" s="12">
        <f>'Monthly Income'!P14</f>
        <v>5500</v>
      </c>
      <c r="Q22" s="12">
        <f>'Monthly Income'!Q14</f>
        <v>5500</v>
      </c>
      <c r="R22" s="12">
        <f>'Monthly Income'!R14</f>
        <v>5500</v>
      </c>
      <c r="S22" s="12">
        <f>'Monthly Income'!S14</f>
        <v>5500</v>
      </c>
      <c r="T22" s="12">
        <f>'Monthly Income'!T14</f>
        <v>5500</v>
      </c>
      <c r="U22" s="12">
        <f>'Monthly Income'!U14</f>
        <v>5500</v>
      </c>
      <c r="V22" s="12">
        <f>'Monthly Income'!V14</f>
        <v>5500</v>
      </c>
      <c r="W22" s="12">
        <f>'Monthly Income'!W14</f>
        <v>5500</v>
      </c>
      <c r="X22" s="12">
        <f>'Monthly Income'!X14</f>
        <v>5500</v>
      </c>
      <c r="Y22" s="12">
        <f>'Monthly Income'!Y14</f>
        <v>5500</v>
      </c>
      <c r="Z22" s="12">
        <f>'Monthly Income'!Z14</f>
        <v>5500</v>
      </c>
      <c r="AA22" s="12">
        <f t="shared" si="24"/>
        <v>66000</v>
      </c>
      <c r="AB22" s="12">
        <f>'Monthly Income'!AA14</f>
        <v>6050</v>
      </c>
      <c r="AC22" s="12">
        <f>'Monthly Income'!AB14</f>
        <v>6050</v>
      </c>
      <c r="AD22" s="12">
        <f>'Monthly Income'!AC14</f>
        <v>6050</v>
      </c>
      <c r="AE22" s="12">
        <f>'Monthly Income'!AD14</f>
        <v>6050</v>
      </c>
      <c r="AF22" s="12">
        <f>'Monthly Income'!AE14</f>
        <v>6050</v>
      </c>
      <c r="AG22" s="12">
        <f>'Monthly Income'!AF14</f>
        <v>6050</v>
      </c>
      <c r="AH22" s="12">
        <f>'Monthly Income'!AG14</f>
        <v>6050</v>
      </c>
      <c r="AI22" s="12">
        <f>'Monthly Income'!AH14</f>
        <v>6050</v>
      </c>
      <c r="AJ22" s="12">
        <f>'Monthly Income'!AI14</f>
        <v>6050</v>
      </c>
      <c r="AK22" s="12">
        <f>'Monthly Income'!AJ14</f>
        <v>6050</v>
      </c>
      <c r="AL22" s="12">
        <f>'Monthly Income'!AK14</f>
        <v>6050</v>
      </c>
      <c r="AM22" s="12">
        <f>'Monthly Income'!AL14</f>
        <v>6050</v>
      </c>
      <c r="AN22" s="12">
        <f t="shared" si="25"/>
        <v>72600</v>
      </c>
      <c r="AO22" s="12">
        <f>'Monthly Income'!AM14</f>
        <v>6655</v>
      </c>
      <c r="AP22" s="12">
        <f>'Monthly Income'!AN14</f>
        <v>6655</v>
      </c>
      <c r="AQ22" s="12">
        <f>'Monthly Income'!AO14</f>
        <v>6655</v>
      </c>
      <c r="AR22" s="12">
        <f>'Monthly Income'!AP14</f>
        <v>6655</v>
      </c>
      <c r="AS22" s="12">
        <f>'Monthly Income'!AQ14</f>
        <v>6655</v>
      </c>
      <c r="AT22" s="12">
        <f>'Monthly Income'!AR14</f>
        <v>6655</v>
      </c>
      <c r="AU22" s="12">
        <f>'Monthly Income'!AS14</f>
        <v>6655</v>
      </c>
      <c r="AV22" s="12">
        <f>'Monthly Income'!AT14</f>
        <v>6655</v>
      </c>
      <c r="AW22" s="12">
        <f>'Monthly Income'!AU14</f>
        <v>6655</v>
      </c>
      <c r="AX22" s="12">
        <f>'Monthly Income'!AV14</f>
        <v>6655</v>
      </c>
      <c r="AY22" s="12">
        <f>'Monthly Income'!AW14</f>
        <v>6655</v>
      </c>
      <c r="AZ22" s="12">
        <f>'Monthly Income'!AX14</f>
        <v>6655</v>
      </c>
      <c r="BA22" s="12">
        <f t="shared" si="26"/>
        <v>79860</v>
      </c>
      <c r="BB22" s="12">
        <f>'Monthly Income'!AY14</f>
        <v>7320.5</v>
      </c>
      <c r="BC22" s="12">
        <f>'Monthly Income'!AZ14</f>
        <v>7320.5</v>
      </c>
      <c r="BD22" s="12">
        <f>'Monthly Income'!BA14</f>
        <v>7320.5</v>
      </c>
      <c r="BE22" s="12">
        <f>'Monthly Income'!BB14</f>
        <v>7320.5</v>
      </c>
      <c r="BF22" s="12">
        <f>'Monthly Income'!BC14</f>
        <v>7320.5</v>
      </c>
      <c r="BG22" s="12">
        <f>'Monthly Income'!BD14</f>
        <v>7320.5</v>
      </c>
      <c r="BH22" s="12">
        <f>'Monthly Income'!BE14</f>
        <v>7320.5</v>
      </c>
      <c r="BI22" s="12">
        <f>'Monthly Income'!BF14</f>
        <v>7320.5</v>
      </c>
      <c r="BJ22" s="12">
        <f>'Monthly Income'!BG14</f>
        <v>7320.5</v>
      </c>
      <c r="BK22" s="12">
        <f>'Monthly Income'!BH14</f>
        <v>7320.5</v>
      </c>
      <c r="BL22" s="12">
        <f>'Monthly Income'!BI14</f>
        <v>7320.5</v>
      </c>
      <c r="BM22" s="12">
        <f>'Monthly Income'!BJ14</f>
        <v>7320.5</v>
      </c>
      <c r="BN22" s="12">
        <f t="shared" si="27"/>
        <v>87846</v>
      </c>
      <c r="BO22" s="15"/>
      <c r="BP22" s="15"/>
      <c r="BQ22" s="15"/>
      <c r="BR22" s="15"/>
    </row>
    <row r="23" ht="15.0" customHeight="1">
      <c r="A23" s="3" t="s">
        <v>19</v>
      </c>
      <c r="B23" s="12">
        <f>'Monthly Income'!C15</f>
        <v>8569.065254</v>
      </c>
      <c r="C23" s="12">
        <f>'Monthly Income'!D15</f>
        <v>21875.36525</v>
      </c>
      <c r="D23" s="12">
        <f>'Monthly Income'!E15</f>
        <v>39390.06525</v>
      </c>
      <c r="E23" s="12">
        <f>'Monthly Income'!F15</f>
        <v>49210.01525</v>
      </c>
      <c r="F23" s="12">
        <f>'Monthly Income'!G15</f>
        <v>63235.21525</v>
      </c>
      <c r="G23" s="12">
        <f>'Monthly Income'!H15</f>
        <v>64662.51525</v>
      </c>
      <c r="H23" s="12">
        <f>'Monthly Income'!I15</f>
        <v>66091.91525</v>
      </c>
      <c r="I23" s="12">
        <f>'Monthly Income'!J15</f>
        <v>67523.41525</v>
      </c>
      <c r="J23" s="12">
        <f>'Monthly Income'!K15</f>
        <v>68957.01525</v>
      </c>
      <c r="K23" s="12">
        <f>'Monthly Income'!L15</f>
        <v>70392.71525</v>
      </c>
      <c r="L23" s="12">
        <f>'Monthly Income'!M15</f>
        <v>71830.51525</v>
      </c>
      <c r="M23" s="12">
        <f>'Monthly Income'!N15</f>
        <v>73270.41525</v>
      </c>
      <c r="N23" s="12">
        <f t="shared" si="23"/>
        <v>665008.233</v>
      </c>
      <c r="O23" s="12">
        <f>'Monthly Income'!O15</f>
        <v>77511.36525</v>
      </c>
      <c r="P23" s="12">
        <f>'Monthly Income'!P15</f>
        <v>79653.36525</v>
      </c>
      <c r="Q23" s="12">
        <f>'Monthly Income'!Q15</f>
        <v>81796.41525</v>
      </c>
      <c r="R23" s="12">
        <f>'Monthly Income'!R15</f>
        <v>83940.51525</v>
      </c>
      <c r="S23" s="12">
        <f>'Monthly Income'!S15</f>
        <v>86085.66525</v>
      </c>
      <c r="T23" s="12">
        <f>'Monthly Income'!T15</f>
        <v>94532.91525</v>
      </c>
      <c r="U23" s="12">
        <f>'Monthly Income'!U15</f>
        <v>96681.21525</v>
      </c>
      <c r="V23" s="12">
        <f>'Monthly Income'!V15</f>
        <v>98830.56525</v>
      </c>
      <c r="W23" s="12">
        <f>'Monthly Income'!W15</f>
        <v>100980.9653</v>
      </c>
      <c r="X23" s="12">
        <f>'Monthly Income'!X15</f>
        <v>103132.4153</v>
      </c>
      <c r="Y23" s="12">
        <f>'Monthly Income'!Y15</f>
        <v>105284.9153</v>
      </c>
      <c r="Z23" s="12">
        <f>'Monthly Income'!Z15</f>
        <v>111639.5153</v>
      </c>
      <c r="AA23" s="12">
        <f t="shared" si="24"/>
        <v>1120069.833</v>
      </c>
      <c r="AB23" s="12">
        <f>'Monthly Income'!AA15</f>
        <v>125699.3653</v>
      </c>
      <c r="AC23" s="12">
        <f>'Monthly Income'!AB15</f>
        <v>134161.3153</v>
      </c>
      <c r="AD23" s="12">
        <f>'Monthly Income'!AC15</f>
        <v>136324.3153</v>
      </c>
      <c r="AE23" s="12">
        <f>'Monthly Income'!AD15</f>
        <v>136387.3153</v>
      </c>
      <c r="AF23" s="12">
        <f>'Monthly Income'!AE15</f>
        <v>136450.3153</v>
      </c>
      <c r="AG23" s="12">
        <f>'Monthly Income'!AF15</f>
        <v>136513.3153</v>
      </c>
      <c r="AH23" s="12">
        <f>'Monthly Income'!AG15</f>
        <v>136576.3153</v>
      </c>
      <c r="AI23" s="12">
        <f>'Monthly Income'!AH15</f>
        <v>136639.3153</v>
      </c>
      <c r="AJ23" s="12">
        <f>'Monthly Income'!AI15</f>
        <v>136702.3153</v>
      </c>
      <c r="AK23" s="12">
        <f>'Monthly Income'!AJ15</f>
        <v>136765.3153</v>
      </c>
      <c r="AL23" s="12">
        <f>'Monthly Income'!AK15</f>
        <v>136828.3153</v>
      </c>
      <c r="AM23" s="12">
        <f>'Monthly Income'!AL15</f>
        <v>136891.3153</v>
      </c>
      <c r="AN23" s="12">
        <f t="shared" si="25"/>
        <v>1625938.833</v>
      </c>
      <c r="AO23" s="12">
        <f>'Monthly Income'!AM15</f>
        <v>130217.7653</v>
      </c>
      <c r="AP23" s="12">
        <f>'Monthly Income'!AN15</f>
        <v>141078.9653</v>
      </c>
      <c r="AQ23" s="12">
        <f>'Monthly Income'!AO15</f>
        <v>152543.7653</v>
      </c>
      <c r="AR23" s="12">
        <f>'Monthly Income'!AP15</f>
        <v>164012.1653</v>
      </c>
      <c r="AS23" s="12">
        <f>'Monthly Income'!AQ15</f>
        <v>171883.2653</v>
      </c>
      <c r="AT23" s="12">
        <f>'Monthly Income'!AR15</f>
        <v>171954.3653</v>
      </c>
      <c r="AU23" s="12">
        <f>'Monthly Income'!AS15</f>
        <v>176227.2653</v>
      </c>
      <c r="AV23" s="12">
        <f>'Monthly Income'!AT15</f>
        <v>176300.1653</v>
      </c>
      <c r="AW23" s="12">
        <f>'Monthly Income'!AU15</f>
        <v>176373.0653</v>
      </c>
      <c r="AX23" s="12">
        <f>'Monthly Income'!AV15</f>
        <v>176445.9653</v>
      </c>
      <c r="AY23" s="12">
        <f>'Monthly Income'!AW15</f>
        <v>176518.8653</v>
      </c>
      <c r="AZ23" s="12">
        <f>'Monthly Income'!AX15</f>
        <v>176591.7653</v>
      </c>
      <c r="BA23" s="12">
        <f t="shared" si="26"/>
        <v>1990147.383</v>
      </c>
      <c r="BB23" s="12">
        <f>'Monthly Income'!AY15</f>
        <v>182667.3653</v>
      </c>
      <c r="BC23" s="12">
        <f>'Monthly Income'!AZ15</f>
        <v>194146.5653</v>
      </c>
      <c r="BD23" s="12">
        <f>'Monthly Income'!BA15</f>
        <v>198427.5653</v>
      </c>
      <c r="BE23" s="12">
        <f>'Monthly Income'!BB15</f>
        <v>209912.1653</v>
      </c>
      <c r="BF23" s="12">
        <f>'Monthly Income'!BC15</f>
        <v>215999.4653</v>
      </c>
      <c r="BG23" s="12">
        <f>'Monthly Income'!BD15</f>
        <v>225689.4653</v>
      </c>
      <c r="BH23" s="12">
        <f>'Monthly Income'!BE15</f>
        <v>231782.1653</v>
      </c>
      <c r="BI23" s="12">
        <f>'Monthly Income'!BF15</f>
        <v>243278.4653</v>
      </c>
      <c r="BJ23" s="12">
        <f>'Monthly Income'!BG15</f>
        <v>247576.5653</v>
      </c>
      <c r="BK23" s="12">
        <f>'Monthly Income'!BH15</f>
        <v>259078.2653</v>
      </c>
      <c r="BL23" s="12">
        <f>'Monthly Income'!BI15</f>
        <v>275984.4653</v>
      </c>
      <c r="BM23" s="12">
        <f>'Monthly Income'!BJ15</f>
        <v>285693.3653</v>
      </c>
      <c r="BN23" s="12">
        <f t="shared" si="27"/>
        <v>2770235.883</v>
      </c>
      <c r="BO23" s="15"/>
      <c r="BP23" s="15"/>
      <c r="BQ23" s="15"/>
      <c r="BR23" s="15"/>
    </row>
    <row r="24" ht="15.0" customHeight="1">
      <c r="A24" s="3" t="s">
        <v>20</v>
      </c>
      <c r="B24" s="12">
        <f>'Monthly Income'!C16</f>
        <v>7745.983333</v>
      </c>
      <c r="C24" s="12">
        <f>'Monthly Income'!D16</f>
        <v>8696.433333</v>
      </c>
      <c r="D24" s="12">
        <f>'Monthly Income'!E16</f>
        <v>9947.483333</v>
      </c>
      <c r="E24" s="12">
        <f>'Monthly Income'!F16</f>
        <v>11823.90833</v>
      </c>
      <c r="F24" s="12">
        <f>'Monthly Income'!G16</f>
        <v>12825.70833</v>
      </c>
      <c r="G24" s="12">
        <f>'Monthly Income'!H16</f>
        <v>13277.65833</v>
      </c>
      <c r="H24" s="12">
        <f>'Monthly Income'!I16</f>
        <v>14879.75833</v>
      </c>
      <c r="I24" s="12">
        <f>'Monthly Income'!J16</f>
        <v>14657.00833</v>
      </c>
      <c r="J24" s="12">
        <f>'Monthly Income'!K16</f>
        <v>18284.40833</v>
      </c>
      <c r="K24" s="12">
        <f>'Monthly Income'!L16</f>
        <v>24261.95833</v>
      </c>
      <c r="L24" s="12">
        <f>'Monthly Income'!M16</f>
        <v>24364.65833</v>
      </c>
      <c r="M24" s="12">
        <f>'Monthly Income'!N16</f>
        <v>25642.50833</v>
      </c>
      <c r="N24" s="12">
        <f t="shared" si="23"/>
        <v>186407.475</v>
      </c>
      <c r="O24" s="12">
        <f>'Monthly Income'!O16</f>
        <v>26532.93333</v>
      </c>
      <c r="P24" s="12">
        <f>'Monthly Income'!P16</f>
        <v>27273.43333</v>
      </c>
      <c r="Q24" s="12">
        <f>'Monthly Income'!Q16</f>
        <v>27426.50833</v>
      </c>
      <c r="R24" s="12">
        <f>'Monthly Income'!R16</f>
        <v>27579.65833</v>
      </c>
      <c r="S24" s="12">
        <f>'Monthly Income'!S16</f>
        <v>27732.88333</v>
      </c>
      <c r="T24" s="12">
        <f>'Monthly Income'!T16</f>
        <v>28336.25833</v>
      </c>
      <c r="U24" s="12">
        <f>'Monthly Income'!U16</f>
        <v>28489.70833</v>
      </c>
      <c r="V24" s="12">
        <f>'Monthly Income'!V16</f>
        <v>45093.23333</v>
      </c>
      <c r="W24" s="12">
        <f>'Monthly Income'!W16</f>
        <v>56996.83333</v>
      </c>
      <c r="X24" s="12">
        <f>'Monthly Income'!X16</f>
        <v>59500.50833</v>
      </c>
      <c r="Y24" s="12">
        <f>'Monthly Income'!Y16</f>
        <v>62004.25833</v>
      </c>
      <c r="Z24" s="12">
        <f>'Monthly Income'!Z16</f>
        <v>65983.15833</v>
      </c>
      <c r="AA24" s="12">
        <f t="shared" si="24"/>
        <v>482949.375</v>
      </c>
      <c r="AB24" s="12">
        <f>'Monthly Income'!AA16</f>
        <v>68162.43333</v>
      </c>
      <c r="AC24" s="12">
        <f>'Monthly Income'!AB16</f>
        <v>66416.85833</v>
      </c>
      <c r="AD24" s="12">
        <f>'Monthly Income'!AC16</f>
        <v>68921.35833</v>
      </c>
      <c r="AE24" s="12">
        <f>'Monthly Income'!AD16</f>
        <v>70100.85833</v>
      </c>
      <c r="AF24" s="12">
        <f>'Monthly Income'!AE16</f>
        <v>71280.35833</v>
      </c>
      <c r="AG24" s="12">
        <f>'Monthly Income'!AF16</f>
        <v>71284.85833</v>
      </c>
      <c r="AH24" s="12">
        <f>'Monthly Income'!AG16</f>
        <v>71289.35833</v>
      </c>
      <c r="AI24" s="12">
        <f>'Monthly Income'!AH16</f>
        <v>71293.85833</v>
      </c>
      <c r="AJ24" s="12">
        <f>'Monthly Income'!AI16</f>
        <v>71298.35833</v>
      </c>
      <c r="AK24" s="12">
        <f>'Monthly Income'!AJ16</f>
        <v>71302.85833</v>
      </c>
      <c r="AL24" s="12">
        <f>'Monthly Income'!AK16</f>
        <v>71307.35833</v>
      </c>
      <c r="AM24" s="12">
        <f>'Monthly Income'!AL16</f>
        <v>71311.85833</v>
      </c>
      <c r="AN24" s="12">
        <f t="shared" si="25"/>
        <v>843970.375</v>
      </c>
      <c r="AO24" s="12">
        <f>'Monthly Income'!AM16</f>
        <v>72316.73333</v>
      </c>
      <c r="AP24" s="12">
        <f>'Monthly Income'!AN16</f>
        <v>73221.83333</v>
      </c>
      <c r="AQ24" s="12">
        <f>'Monthly Income'!AO16</f>
        <v>74177.23333</v>
      </c>
      <c r="AR24" s="12">
        <f>'Monthly Income'!AP16</f>
        <v>75132.93333</v>
      </c>
      <c r="AS24" s="12">
        <f>'Monthly Income'!AQ16</f>
        <v>75788.85833</v>
      </c>
      <c r="AT24" s="12">
        <f>'Monthly Income'!AR16</f>
        <v>75794.78333</v>
      </c>
      <c r="AU24" s="12">
        <f>'Monthly Income'!AS16</f>
        <v>76150.85833</v>
      </c>
      <c r="AV24" s="12">
        <f>'Monthly Income'!AT16</f>
        <v>76156.93333</v>
      </c>
      <c r="AW24" s="12">
        <f>'Monthly Income'!AU16</f>
        <v>76163.00833</v>
      </c>
      <c r="AX24" s="12">
        <f>'Monthly Income'!AV16</f>
        <v>76169.08333</v>
      </c>
      <c r="AY24" s="12">
        <f>'Monthly Income'!AW16</f>
        <v>76175.15833</v>
      </c>
      <c r="AZ24" s="12">
        <f>'Monthly Income'!AX16</f>
        <v>76181.23333</v>
      </c>
      <c r="BA24" s="12">
        <f t="shared" si="26"/>
        <v>903428.65</v>
      </c>
      <c r="BB24" s="12">
        <f>'Monthly Income'!AY16</f>
        <v>76687.53333</v>
      </c>
      <c r="BC24" s="12">
        <f>'Monthly Income'!AZ16</f>
        <v>77644.13333</v>
      </c>
      <c r="BD24" s="12">
        <f>'Monthly Income'!BA16</f>
        <v>78000.88333</v>
      </c>
      <c r="BE24" s="12">
        <f>'Monthly Income'!BB16</f>
        <v>78957.93333</v>
      </c>
      <c r="BF24" s="12">
        <f>'Monthly Income'!BC16</f>
        <v>79465.20833</v>
      </c>
      <c r="BG24" s="12">
        <f>'Monthly Income'!BD16</f>
        <v>80272.70833</v>
      </c>
      <c r="BH24" s="12">
        <f>'Monthly Income'!BE16</f>
        <v>80780.43333</v>
      </c>
      <c r="BI24" s="12">
        <f>'Monthly Income'!BF16</f>
        <v>81738.45833</v>
      </c>
      <c r="BJ24" s="12">
        <f>'Monthly Income'!BG16</f>
        <v>82096.63333</v>
      </c>
      <c r="BK24" s="12">
        <f>'Monthly Income'!BH16</f>
        <v>83055.10833</v>
      </c>
      <c r="BL24" s="12">
        <f>'Monthly Income'!BI16</f>
        <v>84463.95833</v>
      </c>
      <c r="BM24" s="12">
        <f>'Monthly Income'!BJ16</f>
        <v>85273.03333</v>
      </c>
      <c r="BN24" s="12">
        <f t="shared" si="27"/>
        <v>968436.025</v>
      </c>
      <c r="BO24" s="15"/>
      <c r="BP24" s="15"/>
      <c r="BQ24" s="15"/>
      <c r="BR24" s="15"/>
    </row>
    <row r="25" ht="15.0" customHeight="1">
      <c r="A25" s="1" t="s">
        <v>21</v>
      </c>
      <c r="B25" s="13">
        <f t="shared" ref="B25:BN25" si="28">SUM(B20:B24)</f>
        <v>90302.54859</v>
      </c>
      <c r="C25" s="13">
        <f t="shared" si="28"/>
        <v>104559.2986</v>
      </c>
      <c r="D25" s="13">
        <f t="shared" si="28"/>
        <v>123325.0486</v>
      </c>
      <c r="E25" s="13">
        <f t="shared" si="28"/>
        <v>152843.9236</v>
      </c>
      <c r="F25" s="13">
        <f t="shared" si="28"/>
        <v>167870.9236</v>
      </c>
      <c r="G25" s="13">
        <f t="shared" si="28"/>
        <v>169750.1736</v>
      </c>
      <c r="H25" s="13">
        <f t="shared" si="28"/>
        <v>172781.6736</v>
      </c>
      <c r="I25" s="13">
        <f t="shared" si="28"/>
        <v>191337.2986</v>
      </c>
      <c r="J25" s="13">
        <f t="shared" si="28"/>
        <v>237023.9236</v>
      </c>
      <c r="K25" s="13">
        <f t="shared" si="28"/>
        <v>317378.4236</v>
      </c>
      <c r="L25" s="13">
        <f t="shared" si="28"/>
        <v>318918.9236</v>
      </c>
      <c r="M25" s="13">
        <f t="shared" si="28"/>
        <v>336605.4236</v>
      </c>
      <c r="N25" s="13">
        <f t="shared" si="28"/>
        <v>2382697.583</v>
      </c>
      <c r="O25" s="13">
        <f t="shared" si="28"/>
        <v>349896.7986</v>
      </c>
      <c r="P25" s="13">
        <f t="shared" si="28"/>
        <v>360739.2986</v>
      </c>
      <c r="Q25" s="13">
        <f t="shared" si="28"/>
        <v>363035.4236</v>
      </c>
      <c r="R25" s="13">
        <f t="shared" si="28"/>
        <v>365332.6736</v>
      </c>
      <c r="S25" s="13">
        <f t="shared" si="28"/>
        <v>367631.0486</v>
      </c>
      <c r="T25" s="13">
        <f t="shared" si="28"/>
        <v>376681.6736</v>
      </c>
      <c r="U25" s="13">
        <f t="shared" si="28"/>
        <v>378983.4236</v>
      </c>
      <c r="V25" s="13">
        <f t="shared" si="28"/>
        <v>545467.5486</v>
      </c>
      <c r="W25" s="13">
        <f t="shared" si="28"/>
        <v>566521.5486</v>
      </c>
      <c r="X25" s="13">
        <f t="shared" si="28"/>
        <v>591601.6736</v>
      </c>
      <c r="Y25" s="13">
        <f t="shared" si="28"/>
        <v>615256.0486</v>
      </c>
      <c r="Z25" s="13">
        <f t="shared" si="28"/>
        <v>627689.5486</v>
      </c>
      <c r="AA25" s="13">
        <f t="shared" si="28"/>
        <v>5508836.708</v>
      </c>
      <c r="AB25" s="13">
        <f t="shared" si="28"/>
        <v>653739.9236</v>
      </c>
      <c r="AC25" s="13">
        <f t="shared" si="28"/>
        <v>659056.2986</v>
      </c>
      <c r="AD25" s="13">
        <f t="shared" si="28"/>
        <v>673209.4236</v>
      </c>
      <c r="AE25" s="13">
        <f t="shared" si="28"/>
        <v>683237.5486</v>
      </c>
      <c r="AF25" s="13">
        <f t="shared" si="28"/>
        <v>685180.0486</v>
      </c>
      <c r="AG25" s="13">
        <f t="shared" si="28"/>
        <v>685247.5486</v>
      </c>
      <c r="AH25" s="13">
        <f t="shared" si="28"/>
        <v>685315.0486</v>
      </c>
      <c r="AI25" s="13">
        <f t="shared" si="28"/>
        <v>685382.5486</v>
      </c>
      <c r="AJ25" s="13">
        <f t="shared" si="28"/>
        <v>685450.0486</v>
      </c>
      <c r="AK25" s="13">
        <f t="shared" si="28"/>
        <v>685517.5486</v>
      </c>
      <c r="AL25" s="13">
        <f t="shared" si="28"/>
        <v>685585.0486</v>
      </c>
      <c r="AM25" s="13">
        <f t="shared" si="28"/>
        <v>685652.5486</v>
      </c>
      <c r="AN25" s="13">
        <f t="shared" si="28"/>
        <v>8152573.583</v>
      </c>
      <c r="AO25" s="13">
        <f t="shared" si="28"/>
        <v>680588.8736</v>
      </c>
      <c r="AP25" s="13">
        <f t="shared" si="28"/>
        <v>692355.1736</v>
      </c>
      <c r="AQ25" s="13">
        <f t="shared" si="28"/>
        <v>704775.3736</v>
      </c>
      <c r="AR25" s="13">
        <f t="shared" si="28"/>
        <v>717199.4736</v>
      </c>
      <c r="AS25" s="13">
        <f t="shared" si="28"/>
        <v>725726.4986</v>
      </c>
      <c r="AT25" s="13">
        <f t="shared" si="28"/>
        <v>725803.5236</v>
      </c>
      <c r="AU25" s="13">
        <f t="shared" si="28"/>
        <v>730432.4986</v>
      </c>
      <c r="AV25" s="13">
        <f t="shared" si="28"/>
        <v>730511.4736</v>
      </c>
      <c r="AW25" s="13">
        <f t="shared" si="28"/>
        <v>730590.4486</v>
      </c>
      <c r="AX25" s="13">
        <f t="shared" si="28"/>
        <v>730669.4236</v>
      </c>
      <c r="AY25" s="13">
        <f t="shared" si="28"/>
        <v>730748.3986</v>
      </c>
      <c r="AZ25" s="13">
        <f t="shared" si="28"/>
        <v>730827.3736</v>
      </c>
      <c r="BA25" s="13">
        <f t="shared" si="28"/>
        <v>8630228.533</v>
      </c>
      <c r="BB25" s="13">
        <f t="shared" si="28"/>
        <v>814174.7736</v>
      </c>
      <c r="BC25" s="13">
        <f t="shared" si="28"/>
        <v>826610.5736</v>
      </c>
      <c r="BD25" s="13">
        <f t="shared" si="28"/>
        <v>831248.3236</v>
      </c>
      <c r="BE25" s="13">
        <f t="shared" si="28"/>
        <v>843689.9736</v>
      </c>
      <c r="BF25" s="13">
        <f t="shared" si="28"/>
        <v>850284.5486</v>
      </c>
      <c r="BG25" s="13">
        <f t="shared" si="28"/>
        <v>860782.0486</v>
      </c>
      <c r="BH25" s="13">
        <f t="shared" si="28"/>
        <v>867382.4736</v>
      </c>
      <c r="BI25" s="13">
        <f t="shared" si="28"/>
        <v>879836.7986</v>
      </c>
      <c r="BJ25" s="13">
        <f t="shared" si="28"/>
        <v>884493.0736</v>
      </c>
      <c r="BK25" s="13">
        <f t="shared" si="28"/>
        <v>896953.2486</v>
      </c>
      <c r="BL25" s="13">
        <f t="shared" si="28"/>
        <v>915268.2986</v>
      </c>
      <c r="BM25" s="13">
        <f t="shared" si="28"/>
        <v>925786.2736</v>
      </c>
      <c r="BN25" s="13">
        <f t="shared" si="28"/>
        <v>10396510.41</v>
      </c>
      <c r="BO25" s="16"/>
      <c r="BP25" s="16"/>
      <c r="BQ25" s="16"/>
      <c r="BR25" s="16"/>
    </row>
    <row r="26" ht="15.0" customHeight="1">
      <c r="A26" s="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6"/>
      <c r="BP26" s="16"/>
      <c r="BQ26" s="16"/>
      <c r="BR26" s="16"/>
    </row>
    <row r="27" ht="12.75" hidden="1" customHeight="1">
      <c r="A27" s="14" t="s">
        <v>22</v>
      </c>
      <c r="B27" s="14">
        <f t="shared" ref="B27:BN27" si="29">IF(B15=0,"n/a",B25/B15)</f>
        <v>2.257563715</v>
      </c>
      <c r="C27" s="14">
        <f t="shared" si="29"/>
        <v>0.454605646</v>
      </c>
      <c r="D27" s="14">
        <f t="shared" si="29"/>
        <v>0.2569271846</v>
      </c>
      <c r="E27" s="14">
        <f t="shared" si="29"/>
        <v>0.2465224574</v>
      </c>
      <c r="F27" s="14">
        <f t="shared" si="29"/>
        <v>0.2047206385</v>
      </c>
      <c r="G27" s="14">
        <f t="shared" si="29"/>
        <v>0.20208354</v>
      </c>
      <c r="H27" s="14">
        <f t="shared" si="29"/>
        <v>0.2009089228</v>
      </c>
      <c r="I27" s="14">
        <f t="shared" si="29"/>
        <v>0.2174287484</v>
      </c>
      <c r="J27" s="14">
        <f t="shared" si="29"/>
        <v>0.2633599151</v>
      </c>
      <c r="K27" s="14">
        <f t="shared" si="29"/>
        <v>0.3449765474</v>
      </c>
      <c r="L27" s="14">
        <f t="shared" si="29"/>
        <v>0.3392754506</v>
      </c>
      <c r="M27" s="14">
        <f t="shared" si="29"/>
        <v>0.3506306496</v>
      </c>
      <c r="N27" s="14">
        <f t="shared" si="29"/>
        <v>0.2799387867</v>
      </c>
      <c r="O27" s="14" t="str">
        <f t="shared" si="29"/>
        <v>n/a</v>
      </c>
      <c r="P27" s="14">
        <f t="shared" si="29"/>
        <v>0.3435612367</v>
      </c>
      <c r="Q27" s="14">
        <f t="shared" si="29"/>
        <v>0.3361439107</v>
      </c>
      <c r="R27" s="14">
        <f t="shared" si="29"/>
        <v>0.3291285348</v>
      </c>
      <c r="S27" s="14">
        <f t="shared" si="29"/>
        <v>0.322483376</v>
      </c>
      <c r="T27" s="14">
        <f t="shared" si="29"/>
        <v>0.2989537092</v>
      </c>
      <c r="U27" s="14">
        <f t="shared" si="29"/>
        <v>0.2937855997</v>
      </c>
      <c r="V27" s="14">
        <f t="shared" si="29"/>
        <v>0.4132329914</v>
      </c>
      <c r="W27" s="14">
        <f t="shared" si="29"/>
        <v>0.4196455915</v>
      </c>
      <c r="X27" s="14">
        <f t="shared" si="29"/>
        <v>0.4286968649</v>
      </c>
      <c r="Y27" s="14">
        <f t="shared" si="29"/>
        <v>0.4363518075</v>
      </c>
      <c r="Z27" s="14">
        <f t="shared" si="29"/>
        <v>0.4184596991</v>
      </c>
      <c r="AA27" s="14">
        <f t="shared" si="29"/>
        <v>0.3937027637</v>
      </c>
      <c r="AB27" s="14">
        <f t="shared" si="29"/>
        <v>0.3845528962</v>
      </c>
      <c r="AC27" s="14">
        <f t="shared" si="29"/>
        <v>0.3621188454</v>
      </c>
      <c r="AD27" s="14">
        <f t="shared" si="29"/>
        <v>0.3638969857</v>
      </c>
      <c r="AE27" s="14">
        <f t="shared" si="29"/>
        <v>0.3693175938</v>
      </c>
      <c r="AF27" s="14">
        <f t="shared" si="29"/>
        <v>0.3703675938</v>
      </c>
      <c r="AG27" s="14">
        <f t="shared" si="29"/>
        <v>0.3704040803</v>
      </c>
      <c r="AH27" s="14">
        <f t="shared" si="29"/>
        <v>0.3704405668</v>
      </c>
      <c r="AI27" s="14">
        <f t="shared" si="29"/>
        <v>0.3704770533</v>
      </c>
      <c r="AJ27" s="14">
        <f t="shared" si="29"/>
        <v>0.3705135398</v>
      </c>
      <c r="AK27" s="14">
        <f t="shared" si="29"/>
        <v>0.3705500263</v>
      </c>
      <c r="AL27" s="14">
        <f t="shared" si="29"/>
        <v>0.3705865127</v>
      </c>
      <c r="AM27" s="14">
        <f t="shared" si="29"/>
        <v>0.3706229992</v>
      </c>
      <c r="AN27" s="14">
        <f t="shared" si="29"/>
        <v>0.3665878002</v>
      </c>
      <c r="AO27" s="14">
        <f t="shared" si="29"/>
        <v>0.3319945725</v>
      </c>
      <c r="AP27" s="14">
        <f t="shared" si="29"/>
        <v>0.310473172</v>
      </c>
      <c r="AQ27" s="14">
        <f t="shared" si="29"/>
        <v>0.2912294932</v>
      </c>
      <c r="AR27" s="14">
        <f t="shared" si="29"/>
        <v>0.2747890703</v>
      </c>
      <c r="AS27" s="14">
        <f t="shared" si="29"/>
        <v>0.2648636856</v>
      </c>
      <c r="AT27" s="14">
        <f t="shared" si="29"/>
        <v>0.2648917969</v>
      </c>
      <c r="AU27" s="14">
        <f t="shared" si="29"/>
        <v>0.259940391</v>
      </c>
      <c r="AV27" s="14">
        <f t="shared" si="29"/>
        <v>0.2599684959</v>
      </c>
      <c r="AW27" s="14">
        <f t="shared" si="29"/>
        <v>0.2599966009</v>
      </c>
      <c r="AX27" s="14">
        <f t="shared" si="29"/>
        <v>0.2600247059</v>
      </c>
      <c r="AY27" s="14">
        <f t="shared" si="29"/>
        <v>0.2600528109</v>
      </c>
      <c r="AZ27" s="14">
        <f t="shared" si="29"/>
        <v>0.2600809159</v>
      </c>
      <c r="BA27" s="14">
        <f t="shared" si="29"/>
        <v>0.269562135</v>
      </c>
      <c r="BB27" s="14">
        <f t="shared" si="29"/>
        <v>0.2797851456</v>
      </c>
      <c r="BC27" s="14">
        <f t="shared" si="29"/>
        <v>0.2666485721</v>
      </c>
      <c r="BD27" s="14">
        <f t="shared" si="29"/>
        <v>0.2622234459</v>
      </c>
      <c r="BE27" s="14">
        <f t="shared" si="29"/>
        <v>0.2510982064</v>
      </c>
      <c r="BF27" s="14">
        <f t="shared" si="29"/>
        <v>0.2457469794</v>
      </c>
      <c r="BG27" s="14">
        <f t="shared" si="29"/>
        <v>0.2377850963</v>
      </c>
      <c r="BH27" s="14">
        <f t="shared" si="29"/>
        <v>0.2331673316</v>
      </c>
      <c r="BI27" s="14">
        <f t="shared" si="29"/>
        <v>0.2250221991</v>
      </c>
      <c r="BJ27" s="14">
        <f t="shared" si="29"/>
        <v>0.2222344406</v>
      </c>
      <c r="BK27" s="14">
        <f t="shared" si="29"/>
        <v>0.2150967023</v>
      </c>
      <c r="BL27" s="14">
        <f t="shared" si="29"/>
        <v>0.2056782693</v>
      </c>
      <c r="BM27" s="14">
        <f t="shared" si="29"/>
        <v>0.2008213175</v>
      </c>
      <c r="BN27" s="14">
        <f t="shared" si="29"/>
        <v>0.2309452665</v>
      </c>
      <c r="BO27" s="15"/>
      <c r="BP27" s="15"/>
      <c r="BQ27" s="15"/>
      <c r="BR27" s="15"/>
    </row>
    <row r="28" ht="15.0" customHeight="1">
      <c r="A28" s="1" t="s">
        <v>23</v>
      </c>
      <c r="B28" s="13">
        <f t="shared" ref="B28:BN28" si="30">B18-B25</f>
        <v>-78323.54859</v>
      </c>
      <c r="C28" s="13">
        <f t="shared" si="30"/>
        <v>-35643.29859</v>
      </c>
      <c r="D28" s="13">
        <f t="shared" si="30"/>
        <v>20443.95141</v>
      </c>
      <c r="E28" s="13">
        <f t="shared" si="30"/>
        <v>32725.57641</v>
      </c>
      <c r="F28" s="13">
        <f t="shared" si="30"/>
        <v>77446.57641</v>
      </c>
      <c r="G28" s="13">
        <f t="shared" si="30"/>
        <v>81294.32641</v>
      </c>
      <c r="H28" s="13">
        <f t="shared" si="30"/>
        <v>83968.82641</v>
      </c>
      <c r="I28" s="13">
        <f t="shared" si="30"/>
        <v>71098.20141</v>
      </c>
      <c r="J28" s="13">
        <f t="shared" si="30"/>
        <v>31075.57641</v>
      </c>
      <c r="K28" s="13">
        <f t="shared" si="30"/>
        <v>-43635.92359</v>
      </c>
      <c r="L28" s="13">
        <f t="shared" si="30"/>
        <v>-39554.42359</v>
      </c>
      <c r="M28" s="13">
        <f t="shared" si="30"/>
        <v>-51639.92359</v>
      </c>
      <c r="N28" s="13">
        <f t="shared" si="30"/>
        <v>170750.917</v>
      </c>
      <c r="O28" s="13">
        <f t="shared" si="30"/>
        <v>-1036593.199</v>
      </c>
      <c r="P28" s="13">
        <f t="shared" si="30"/>
        <v>-17937.69859</v>
      </c>
      <c r="Q28" s="13">
        <f t="shared" si="30"/>
        <v>-10745.87359</v>
      </c>
      <c r="R28" s="13">
        <f t="shared" si="30"/>
        <v>-3565.223587</v>
      </c>
      <c r="S28" s="13">
        <f t="shared" si="30"/>
        <v>3604.251413</v>
      </c>
      <c r="T28" s="13">
        <f t="shared" si="30"/>
        <v>33701.37641</v>
      </c>
      <c r="U28" s="13">
        <f t="shared" si="30"/>
        <v>40837.32641</v>
      </c>
      <c r="V28" s="13">
        <f t="shared" si="30"/>
        <v>-116219.1486</v>
      </c>
      <c r="W28" s="13">
        <f t="shared" si="30"/>
        <v>-127855.5486</v>
      </c>
      <c r="X28" s="13">
        <f t="shared" si="30"/>
        <v>-143528.1236</v>
      </c>
      <c r="Y28" s="13">
        <f t="shared" si="30"/>
        <v>-157784.9986</v>
      </c>
      <c r="Z28" s="13">
        <f t="shared" si="30"/>
        <v>-141041.0986</v>
      </c>
      <c r="AA28" s="13">
        <f t="shared" si="30"/>
        <v>-1574752.958</v>
      </c>
      <c r="AB28" s="13">
        <f t="shared" si="30"/>
        <v>-54548.02359</v>
      </c>
      <c r="AC28" s="13">
        <f t="shared" si="30"/>
        <v>-17533.01109</v>
      </c>
      <c r="AD28" s="13">
        <f t="shared" si="30"/>
        <v>-21539.38609</v>
      </c>
      <c r="AE28" s="13">
        <f t="shared" si="30"/>
        <v>-32145.76109</v>
      </c>
      <c r="AF28" s="13">
        <f t="shared" si="30"/>
        <v>-34666.51109</v>
      </c>
      <c r="AG28" s="13">
        <f t="shared" si="30"/>
        <v>-35312.26109</v>
      </c>
      <c r="AH28" s="13">
        <f t="shared" si="30"/>
        <v>-35958.01109</v>
      </c>
      <c r="AI28" s="13">
        <f t="shared" si="30"/>
        <v>-36603.76109</v>
      </c>
      <c r="AJ28" s="13">
        <f t="shared" si="30"/>
        <v>-37249.51109</v>
      </c>
      <c r="AK28" s="13">
        <f t="shared" si="30"/>
        <v>-37895.26109</v>
      </c>
      <c r="AL28" s="13">
        <f t="shared" si="30"/>
        <v>-38541.01109</v>
      </c>
      <c r="AM28" s="13">
        <f t="shared" si="30"/>
        <v>-39186.76109</v>
      </c>
      <c r="AN28" s="13">
        <f t="shared" si="30"/>
        <v>-202104.2705</v>
      </c>
      <c r="AO28" s="13">
        <f t="shared" si="30"/>
        <v>41935.92641</v>
      </c>
      <c r="AP28" s="13">
        <f t="shared" si="30"/>
        <v>94316.82641</v>
      </c>
      <c r="AQ28" s="13">
        <f t="shared" si="30"/>
        <v>149605.4264</v>
      </c>
      <c r="AR28" s="13">
        <f t="shared" si="30"/>
        <v>204851.7264</v>
      </c>
      <c r="AS28" s="13">
        <f t="shared" si="30"/>
        <v>242366.3014</v>
      </c>
      <c r="AT28" s="13">
        <f t="shared" si="30"/>
        <v>241530.8764</v>
      </c>
      <c r="AU28" s="13">
        <f t="shared" si="30"/>
        <v>261324.3014</v>
      </c>
      <c r="AV28" s="13">
        <f t="shared" si="30"/>
        <v>260467.7264</v>
      </c>
      <c r="AW28" s="13">
        <f t="shared" si="30"/>
        <v>259611.1514</v>
      </c>
      <c r="AX28" s="13">
        <f t="shared" si="30"/>
        <v>258754.5764</v>
      </c>
      <c r="AY28" s="13">
        <f t="shared" si="30"/>
        <v>257898.0014</v>
      </c>
      <c r="AZ28" s="13">
        <f t="shared" si="30"/>
        <v>257041.4264</v>
      </c>
      <c r="BA28" s="13">
        <f t="shared" si="30"/>
        <v>2895434.267</v>
      </c>
      <c r="BB28" s="13">
        <f t="shared" si="30"/>
        <v>238371.0264</v>
      </c>
      <c r="BC28" s="13">
        <f t="shared" si="30"/>
        <v>295403.6264</v>
      </c>
      <c r="BD28" s="13">
        <f t="shared" si="30"/>
        <v>315815.3764</v>
      </c>
      <c r="BE28" s="13">
        <f t="shared" si="30"/>
        <v>372785.4264</v>
      </c>
      <c r="BF28" s="13">
        <f t="shared" si="30"/>
        <v>402274.2014</v>
      </c>
      <c r="BG28" s="13">
        <f t="shared" si="30"/>
        <v>450031.7014</v>
      </c>
      <c r="BH28" s="13">
        <f t="shared" si="30"/>
        <v>479457.9264</v>
      </c>
      <c r="BI28" s="13">
        <f t="shared" si="30"/>
        <v>536292.4514</v>
      </c>
      <c r="BJ28" s="13">
        <f t="shared" si="30"/>
        <v>556506.1264</v>
      </c>
      <c r="BK28" s="13">
        <f t="shared" si="30"/>
        <v>613278.1014</v>
      </c>
      <c r="BL28" s="13">
        <f t="shared" si="30"/>
        <v>697447.9514</v>
      </c>
      <c r="BM28" s="13">
        <f t="shared" si="30"/>
        <v>744986.5264</v>
      </c>
      <c r="BN28" s="13">
        <f t="shared" si="30"/>
        <v>6259855.442</v>
      </c>
      <c r="BO28" s="1"/>
      <c r="BP28" s="1"/>
      <c r="BQ28" s="1"/>
      <c r="BR28" s="1"/>
    </row>
    <row r="29" ht="12.75" hidden="1" customHeight="1">
      <c r="A29" s="14" t="s">
        <v>22</v>
      </c>
      <c r="B29" s="14">
        <f t="shared" ref="B29:BN29" si="31">IF(B15=0,"n/a",B28/B15)</f>
        <v>-1.958088715</v>
      </c>
      <c r="C29" s="14">
        <f t="shared" si="31"/>
        <v>-0.1549708634</v>
      </c>
      <c r="D29" s="14">
        <f t="shared" si="31"/>
        <v>0.04259156544</v>
      </c>
      <c r="E29" s="14">
        <f t="shared" si="31"/>
        <v>0.05278318776</v>
      </c>
      <c r="F29" s="14">
        <f t="shared" si="31"/>
        <v>0.09444704441</v>
      </c>
      <c r="G29" s="14">
        <f t="shared" si="31"/>
        <v>0.09677896002</v>
      </c>
      <c r="H29" s="14">
        <f t="shared" si="31"/>
        <v>0.09763817025</v>
      </c>
      <c r="I29" s="14">
        <f t="shared" si="31"/>
        <v>0.0807934107</v>
      </c>
      <c r="J29" s="14">
        <f t="shared" si="31"/>
        <v>0.03452841824</v>
      </c>
      <c r="K29" s="14">
        <f t="shared" si="31"/>
        <v>-0.04743035172</v>
      </c>
      <c r="L29" s="14">
        <f t="shared" si="31"/>
        <v>-0.04207917403</v>
      </c>
      <c r="M29" s="14">
        <f t="shared" si="31"/>
        <v>-0.05379158707</v>
      </c>
      <c r="N29" s="14">
        <f t="shared" si="31"/>
        <v>0.02006121333</v>
      </c>
      <c r="O29" s="14" t="str">
        <f t="shared" si="31"/>
        <v>n/a</v>
      </c>
      <c r="P29" s="14">
        <f t="shared" si="31"/>
        <v>-0.01708352246</v>
      </c>
      <c r="Q29" s="14">
        <f t="shared" si="31"/>
        <v>-0.009949882951</v>
      </c>
      <c r="R29" s="14">
        <f t="shared" si="31"/>
        <v>-0.003211913141</v>
      </c>
      <c r="S29" s="14">
        <f t="shared" si="31"/>
        <v>0.003161624046</v>
      </c>
      <c r="T29" s="14">
        <f t="shared" si="31"/>
        <v>0.02674712414</v>
      </c>
      <c r="U29" s="14">
        <f t="shared" si="31"/>
        <v>0.03165684218</v>
      </c>
      <c r="V29" s="14">
        <f t="shared" si="31"/>
        <v>-0.08804480954</v>
      </c>
      <c r="W29" s="14">
        <f t="shared" si="31"/>
        <v>-0.09470781377</v>
      </c>
      <c r="X29" s="14">
        <f t="shared" si="31"/>
        <v>-0.1040058867</v>
      </c>
      <c r="Y29" s="14">
        <f t="shared" si="31"/>
        <v>-0.1119042543</v>
      </c>
      <c r="Z29" s="14">
        <f t="shared" si="31"/>
        <v>-0.09402739906</v>
      </c>
      <c r="AA29" s="14">
        <f t="shared" si="31"/>
        <v>-0.1125436502</v>
      </c>
      <c r="AB29" s="14">
        <f t="shared" si="31"/>
        <v>-0.0320870727</v>
      </c>
      <c r="AC29" s="14">
        <f t="shared" si="31"/>
        <v>-0.009633522575</v>
      </c>
      <c r="AD29" s="14">
        <f t="shared" si="31"/>
        <v>-0.0116429114</v>
      </c>
      <c r="AE29" s="14">
        <f t="shared" si="31"/>
        <v>-0.01737608707</v>
      </c>
      <c r="AF29" s="14">
        <f t="shared" si="31"/>
        <v>-0.01873865464</v>
      </c>
      <c r="AG29" s="14">
        <f t="shared" si="31"/>
        <v>-0.0190877087</v>
      </c>
      <c r="AH29" s="14">
        <f t="shared" si="31"/>
        <v>-0.01943676275</v>
      </c>
      <c r="AI29" s="14">
        <f t="shared" si="31"/>
        <v>-0.0197858168</v>
      </c>
      <c r="AJ29" s="14">
        <f t="shared" si="31"/>
        <v>-0.02013487086</v>
      </c>
      <c r="AK29" s="14">
        <f t="shared" si="31"/>
        <v>-0.02048392491</v>
      </c>
      <c r="AL29" s="14">
        <f t="shared" si="31"/>
        <v>-0.02083297897</v>
      </c>
      <c r="AM29" s="14">
        <f t="shared" si="31"/>
        <v>-0.02118203302</v>
      </c>
      <c r="AN29" s="14">
        <f t="shared" si="31"/>
        <v>-0.009087800214</v>
      </c>
      <c r="AO29" s="14">
        <f t="shared" si="31"/>
        <v>0.02045654947</v>
      </c>
      <c r="AP29" s="14">
        <f t="shared" si="31"/>
        <v>0.04229454099</v>
      </c>
      <c r="AQ29" s="14">
        <f t="shared" si="31"/>
        <v>0.06182042414</v>
      </c>
      <c r="AR29" s="14">
        <f t="shared" si="31"/>
        <v>0.0784872515</v>
      </c>
      <c r="AS29" s="14">
        <f t="shared" si="31"/>
        <v>0.08845485453</v>
      </c>
      <c r="AT29" s="14">
        <f t="shared" si="31"/>
        <v>0.0881499549</v>
      </c>
      <c r="AU29" s="14">
        <f t="shared" si="31"/>
        <v>0.09299797203</v>
      </c>
      <c r="AV29" s="14">
        <f t="shared" si="31"/>
        <v>0.09269314107</v>
      </c>
      <c r="AW29" s="14">
        <f t="shared" si="31"/>
        <v>0.09238831011</v>
      </c>
      <c r="AX29" s="14">
        <f t="shared" si="31"/>
        <v>0.09208347915</v>
      </c>
      <c r="AY29" s="14">
        <f t="shared" si="31"/>
        <v>0.09177864819</v>
      </c>
      <c r="AZ29" s="14">
        <f t="shared" si="31"/>
        <v>0.09147381723</v>
      </c>
      <c r="BA29" s="14">
        <f t="shared" si="31"/>
        <v>0.09043786498</v>
      </c>
      <c r="BB29" s="14">
        <f t="shared" si="31"/>
        <v>0.08191444207</v>
      </c>
      <c r="BC29" s="14">
        <f t="shared" si="31"/>
        <v>0.09529149239</v>
      </c>
      <c r="BD29" s="14">
        <f t="shared" si="31"/>
        <v>0.09962630171</v>
      </c>
      <c r="BE29" s="14">
        <f t="shared" si="31"/>
        <v>0.1109480436</v>
      </c>
      <c r="BF29" s="14">
        <f t="shared" si="31"/>
        <v>0.1162642201</v>
      </c>
      <c r="BG29" s="14">
        <f t="shared" si="31"/>
        <v>0.1243181496</v>
      </c>
      <c r="BH29" s="14">
        <f t="shared" si="31"/>
        <v>0.1288865394</v>
      </c>
      <c r="BI29" s="14">
        <f t="shared" si="31"/>
        <v>0.1371591947</v>
      </c>
      <c r="BJ29" s="14">
        <f t="shared" si="31"/>
        <v>0.1398256599</v>
      </c>
      <c r="BK29" s="14">
        <f t="shared" si="31"/>
        <v>0.1470690891</v>
      </c>
      <c r="BL29" s="14">
        <f t="shared" si="31"/>
        <v>0.1567298767</v>
      </c>
      <c r="BM29" s="14">
        <f t="shared" si="31"/>
        <v>0.1616022834</v>
      </c>
      <c r="BN29" s="14">
        <f t="shared" si="31"/>
        <v>0.1390547335</v>
      </c>
      <c r="BO29" s="1"/>
      <c r="BP29" s="1"/>
      <c r="BQ29" s="1"/>
      <c r="BR29" s="1"/>
    </row>
    <row r="30" ht="15.0" hidden="1" customHeight="1">
      <c r="A30" s="1" t="s">
        <v>24</v>
      </c>
      <c r="B30" s="13">
        <f>'Monthly Income'!C24</f>
        <v>-78343.54859</v>
      </c>
      <c r="C30" s="13">
        <f>'Monthly Income'!D24</f>
        <v>-35573.29859</v>
      </c>
      <c r="D30" s="13">
        <f>'Monthly Income'!E24</f>
        <v>20723.95141</v>
      </c>
      <c r="E30" s="13">
        <f>'Monthly Income'!F24</f>
        <v>33273.90975</v>
      </c>
      <c r="F30" s="13">
        <f>'Monthly Income'!G24</f>
        <v>78354.90975</v>
      </c>
      <c r="G30" s="13">
        <f>'Monthly Income'!H24</f>
        <v>82592.65975</v>
      </c>
      <c r="H30" s="13">
        <f>'Monthly Income'!I24</f>
        <v>85687.15975</v>
      </c>
      <c r="I30" s="13">
        <f>'Monthly Income'!J24</f>
        <v>73249.86808</v>
      </c>
      <c r="J30" s="13">
        <f>'Monthly Income'!K24</f>
        <v>33657.24308</v>
      </c>
      <c r="K30" s="13">
        <f>'Monthly Income'!L24</f>
        <v>-40627.59025</v>
      </c>
      <c r="L30" s="13">
        <f>'Monthly Income'!M24</f>
        <v>-36006.09025</v>
      </c>
      <c r="M30" s="13">
        <f>'Monthly Income'!N24</f>
        <v>-47538.25692</v>
      </c>
      <c r="N30" s="13">
        <f>SUM(B30:M30)</f>
        <v>169450.917</v>
      </c>
      <c r="O30" s="13">
        <f>'Monthly Income'!O24</f>
        <v>-11914.86525</v>
      </c>
      <c r="P30" s="13">
        <f>'Monthly Income'!P24</f>
        <v>-12667.69859</v>
      </c>
      <c r="Q30" s="13">
        <f>'Monthly Income'!Q24</f>
        <v>-4860.873587</v>
      </c>
      <c r="R30" s="13">
        <f>'Monthly Income'!R24</f>
        <v>2949.776413</v>
      </c>
      <c r="S30" s="13">
        <f>'Monthly Income'!S24</f>
        <v>10764.25141</v>
      </c>
      <c r="T30" s="13">
        <f>'Monthly Income'!T24</f>
        <v>41536.37641</v>
      </c>
      <c r="U30" s="13">
        <f>'Monthly Income'!U24</f>
        <v>49362.32641</v>
      </c>
      <c r="V30" s="13">
        <f>'Monthly Income'!V24</f>
        <v>-107222.4819</v>
      </c>
      <c r="W30" s="13">
        <f>'Monthly Income'!W24</f>
        <v>-118305.5486</v>
      </c>
      <c r="X30" s="13">
        <f>'Monthly Income'!X24</f>
        <v>-133276.4569</v>
      </c>
      <c r="Y30" s="13">
        <f>'Monthly Income'!Y24</f>
        <v>-146816.6653</v>
      </c>
      <c r="Z30" s="13">
        <f>'Monthly Income'!Z24</f>
        <v>-129342.7653</v>
      </c>
      <c r="AA30" s="13">
        <f>SUM(O30:Z30)</f>
        <v>-559794.6247</v>
      </c>
      <c r="AB30" s="13">
        <f>'Monthly Income'!AA24</f>
        <v>-42011.35692</v>
      </c>
      <c r="AC30" s="13">
        <f>'Monthly Income'!AB24</f>
        <v>-4078.011087</v>
      </c>
      <c r="AD30" s="13">
        <f>'Monthly Income'!AC24</f>
        <v>-7217.71942</v>
      </c>
      <c r="AE30" s="13">
        <f>'Monthly Income'!AD24</f>
        <v>-16940.76109</v>
      </c>
      <c r="AF30" s="13">
        <f>'Monthly Income'!AE24</f>
        <v>-18578.17775</v>
      </c>
      <c r="AG30" s="13">
        <f>'Monthly Income'!AF24</f>
        <v>-18323.92775</v>
      </c>
      <c r="AH30" s="13">
        <f>'Monthly Income'!AG24</f>
        <v>-18069.67775</v>
      </c>
      <c r="AI30" s="13">
        <f>'Monthly Income'!AH24</f>
        <v>-17815.42775</v>
      </c>
      <c r="AJ30" s="13">
        <f>'Monthly Income'!AI24</f>
        <v>-17561.17775</v>
      </c>
      <c r="AK30" s="13">
        <f>'Monthly Income'!AJ24</f>
        <v>-17306.92775</v>
      </c>
      <c r="AL30" s="13">
        <f>'Monthly Income'!AK24</f>
        <v>-17052.67775</v>
      </c>
      <c r="AM30" s="13">
        <f>'Monthly Income'!AL24</f>
        <v>-16798.42775</v>
      </c>
      <c r="AN30" s="13">
        <f>SUM(AB30:AM30)</f>
        <v>-211754.2705</v>
      </c>
      <c r="AO30" s="13">
        <f>'Monthly Income'!AM24</f>
        <v>65299.25975</v>
      </c>
      <c r="AP30" s="13">
        <f>'Monthly Income'!AN24</f>
        <v>118700.1597</v>
      </c>
      <c r="AQ30" s="13">
        <f>'Monthly Income'!AO24</f>
        <v>175068.7597</v>
      </c>
      <c r="AR30" s="13">
        <f>'Monthly Income'!AP24</f>
        <v>231455.0597</v>
      </c>
      <c r="AS30" s="13">
        <f>'Monthly Income'!AQ24</f>
        <v>270154.6347</v>
      </c>
      <c r="AT30" s="13">
        <f>'Monthly Income'!AR24</f>
        <v>270504.2097</v>
      </c>
      <c r="AU30" s="13">
        <f>'Monthly Income'!AS24</f>
        <v>291512.6347</v>
      </c>
      <c r="AV30" s="13">
        <f>'Monthly Income'!AT24</f>
        <v>291871.0597</v>
      </c>
      <c r="AW30" s="13">
        <f>'Monthly Income'!AU24</f>
        <v>292229.4847</v>
      </c>
      <c r="AX30" s="13">
        <f>'Monthly Income'!AV24</f>
        <v>292587.9097</v>
      </c>
      <c r="AY30" s="13">
        <f>'Monthly Income'!AW24</f>
        <v>292946.3347</v>
      </c>
      <c r="AZ30" s="13">
        <f>'Monthly Income'!AX24</f>
        <v>293304.7597</v>
      </c>
      <c r="BA30" s="13">
        <f>SUM(AO30:AZ30)</f>
        <v>2885634.267</v>
      </c>
      <c r="BB30" s="13">
        <f>'Monthly Income'!AY24</f>
        <v>275894.3597</v>
      </c>
      <c r="BC30" s="13">
        <f>'Monthly Income'!AZ24</f>
        <v>334246.9597</v>
      </c>
      <c r="BD30" s="13">
        <f>'Monthly Income'!BA24</f>
        <v>356008.7097</v>
      </c>
      <c r="BE30" s="13">
        <f>'Monthly Income'!BB24</f>
        <v>414388.7597</v>
      </c>
      <c r="BF30" s="13">
        <f>'Monthly Income'!BC24</f>
        <v>445332.5347</v>
      </c>
      <c r="BG30" s="13">
        <f>'Monthly Income'!BD24</f>
        <v>494590.0347</v>
      </c>
      <c r="BH30" s="13">
        <f>'Monthly Income'!BE24</f>
        <v>525561.2597</v>
      </c>
      <c r="BI30" s="13">
        <f>'Monthly Income'!BF24</f>
        <v>584000.7847</v>
      </c>
      <c r="BJ30" s="13">
        <f>'Monthly Income'!BG24</f>
        <v>605849.4597</v>
      </c>
      <c r="BK30" s="13">
        <f>'Monthly Income'!BH24</f>
        <v>664316.4347</v>
      </c>
      <c r="BL30" s="13">
        <f>'Monthly Income'!BI24</f>
        <v>750256.2847</v>
      </c>
      <c r="BM30" s="13">
        <f>'Monthly Income'!BJ24</f>
        <v>799609.8597</v>
      </c>
      <c r="BN30" s="13">
        <f>SUM(BB30:BM30)</f>
        <v>6250055.442</v>
      </c>
      <c r="BQ30" s="18"/>
    </row>
    <row r="31" ht="12.75" hidden="1" customHeight="1">
      <c r="A31" s="19" t="s">
        <v>22</v>
      </c>
      <c r="B31" s="14">
        <f t="shared" ref="B31:BN31" si="32">IF(B15=0,"n/a",B30/B15)</f>
        <v>-1.958588715</v>
      </c>
      <c r="C31" s="14">
        <f t="shared" si="32"/>
        <v>-0.1546665156</v>
      </c>
      <c r="D31" s="14">
        <f t="shared" si="32"/>
        <v>0.04317489878</v>
      </c>
      <c r="E31" s="14">
        <f t="shared" si="32"/>
        <v>0.05366759637</v>
      </c>
      <c r="F31" s="14">
        <f t="shared" si="32"/>
        <v>0.09555476798</v>
      </c>
      <c r="G31" s="14">
        <f t="shared" si="32"/>
        <v>0.09832459494</v>
      </c>
      <c r="H31" s="14">
        <f t="shared" si="32"/>
        <v>0.09963623226</v>
      </c>
      <c r="I31" s="14">
        <f t="shared" si="32"/>
        <v>0.08323848645</v>
      </c>
      <c r="J31" s="14">
        <f t="shared" si="32"/>
        <v>0.03739693676</v>
      </c>
      <c r="K31" s="14">
        <f t="shared" si="32"/>
        <v>-0.04416042419</v>
      </c>
      <c r="L31" s="14">
        <f t="shared" si="32"/>
        <v>-0.03830435133</v>
      </c>
      <c r="M31" s="14">
        <f t="shared" si="32"/>
        <v>-0.04951901763</v>
      </c>
      <c r="N31" s="14">
        <f t="shared" si="32"/>
        <v>0.01990847871</v>
      </c>
      <c r="O31" s="14" t="str">
        <f t="shared" si="32"/>
        <v>n/a</v>
      </c>
      <c r="P31" s="14">
        <f t="shared" si="32"/>
        <v>-0.01206447484</v>
      </c>
      <c r="Q31" s="14">
        <f t="shared" si="32"/>
        <v>-0.004500808877</v>
      </c>
      <c r="R31" s="14">
        <f t="shared" si="32"/>
        <v>0.002657456228</v>
      </c>
      <c r="S31" s="14">
        <f t="shared" si="32"/>
        <v>0.009442325801</v>
      </c>
      <c r="T31" s="14">
        <f t="shared" si="32"/>
        <v>0.03296537811</v>
      </c>
      <c r="U31" s="14">
        <f t="shared" si="32"/>
        <v>0.03826536931</v>
      </c>
      <c r="V31" s="14">
        <f t="shared" si="32"/>
        <v>-0.08122915297</v>
      </c>
      <c r="W31" s="14">
        <f t="shared" si="32"/>
        <v>-0.08763373969</v>
      </c>
      <c r="X31" s="14">
        <f t="shared" si="32"/>
        <v>-0.0965771427</v>
      </c>
      <c r="Y31" s="14">
        <f t="shared" si="32"/>
        <v>-0.1041252945</v>
      </c>
      <c r="Z31" s="14">
        <f t="shared" si="32"/>
        <v>-0.08622851017</v>
      </c>
      <c r="AA31" s="14">
        <f t="shared" si="32"/>
        <v>-0.04000711993</v>
      </c>
      <c r="AB31" s="14">
        <f t="shared" si="32"/>
        <v>-0.02471256289</v>
      </c>
      <c r="AC31" s="14">
        <f t="shared" si="32"/>
        <v>-0.002240665432</v>
      </c>
      <c r="AD31" s="14">
        <f t="shared" si="32"/>
        <v>-0.003901469957</v>
      </c>
      <c r="AE31" s="14">
        <f t="shared" si="32"/>
        <v>-0.009157168155</v>
      </c>
      <c r="AF31" s="14">
        <f t="shared" si="32"/>
        <v>-0.01004225825</v>
      </c>
      <c r="AG31" s="14">
        <f t="shared" si="32"/>
        <v>-0.009904825813</v>
      </c>
      <c r="AH31" s="14">
        <f t="shared" si="32"/>
        <v>-0.00976739338</v>
      </c>
      <c r="AI31" s="14">
        <f t="shared" si="32"/>
        <v>-0.009629960948</v>
      </c>
      <c r="AJ31" s="14">
        <f t="shared" si="32"/>
        <v>-0.009492528515</v>
      </c>
      <c r="AK31" s="14">
        <f t="shared" si="32"/>
        <v>-0.009355096083</v>
      </c>
      <c r="AL31" s="14">
        <f t="shared" si="32"/>
        <v>-0.009217663651</v>
      </c>
      <c r="AM31" s="14">
        <f t="shared" si="32"/>
        <v>-0.009080231218</v>
      </c>
      <c r="AN31" s="14">
        <f t="shared" si="32"/>
        <v>-0.009521721139</v>
      </c>
      <c r="AO31" s="14">
        <f t="shared" si="32"/>
        <v>0.03185329744</v>
      </c>
      <c r="AP31" s="14">
        <f t="shared" si="32"/>
        <v>0.05322877119</v>
      </c>
      <c r="AQ31" s="14">
        <f t="shared" si="32"/>
        <v>0.07234246271</v>
      </c>
      <c r="AR31" s="14">
        <f t="shared" si="32"/>
        <v>0.08868009952</v>
      </c>
      <c r="AS31" s="14">
        <f t="shared" si="32"/>
        <v>0.09859658202</v>
      </c>
      <c r="AT31" s="14">
        <f t="shared" si="32"/>
        <v>0.09872416414</v>
      </c>
      <c r="AU31" s="14">
        <f t="shared" si="32"/>
        <v>0.1037411512</v>
      </c>
      <c r="AV31" s="14">
        <f t="shared" si="32"/>
        <v>0.1038687045</v>
      </c>
      <c r="AW31" s="14">
        <f t="shared" si="32"/>
        <v>0.1039962579</v>
      </c>
      <c r="AX31" s="14">
        <f t="shared" si="32"/>
        <v>0.1041238113</v>
      </c>
      <c r="AY31" s="14">
        <f t="shared" si="32"/>
        <v>0.1042513647</v>
      </c>
      <c r="AZ31" s="14">
        <f t="shared" si="32"/>
        <v>0.1043789181</v>
      </c>
      <c r="BA31" s="14">
        <f t="shared" si="32"/>
        <v>0.09013176545</v>
      </c>
      <c r="BB31" s="14">
        <f t="shared" si="32"/>
        <v>0.09480905833</v>
      </c>
      <c r="BC31" s="14">
        <f t="shared" si="32"/>
        <v>0.1078215999</v>
      </c>
      <c r="BD31" s="14">
        <f t="shared" si="32"/>
        <v>0.1123055867</v>
      </c>
      <c r="BE31" s="14">
        <f t="shared" si="32"/>
        <v>0.123329988</v>
      </c>
      <c r="BF31" s="14">
        <f t="shared" si="32"/>
        <v>0.1287088251</v>
      </c>
      <c r="BG31" s="14">
        <f t="shared" si="32"/>
        <v>0.1366270814</v>
      </c>
      <c r="BH31" s="14">
        <f t="shared" si="32"/>
        <v>0.1412799085</v>
      </c>
      <c r="BI31" s="14">
        <f t="shared" si="32"/>
        <v>0.1493608145</v>
      </c>
      <c r="BJ31" s="14">
        <f t="shared" si="32"/>
        <v>0.1522234823</v>
      </c>
      <c r="BK31" s="14">
        <f t="shared" si="32"/>
        <v>0.1593084975</v>
      </c>
      <c r="BL31" s="14">
        <f t="shared" si="32"/>
        <v>0.1685969179</v>
      </c>
      <c r="BM31" s="14">
        <f t="shared" si="32"/>
        <v>0.1734511626</v>
      </c>
      <c r="BN31" s="14">
        <f t="shared" si="32"/>
        <v>0.1388370389</v>
      </c>
      <c r="BO31" s="1"/>
      <c r="BP31" s="1"/>
      <c r="BQ31" s="1"/>
      <c r="BR31" s="1"/>
    </row>
    <row r="32" ht="15.0" hidden="1" customHeight="1">
      <c r="A32" s="1" t="s">
        <v>25</v>
      </c>
      <c r="B32" s="13">
        <f>'Monthly Income'!C28</f>
        <v>-51706.74207</v>
      </c>
      <c r="C32" s="13">
        <f>'Monthly Income'!D28</f>
        <v>-23478.37707</v>
      </c>
      <c r="D32" s="13">
        <f>'Monthly Income'!E28</f>
        <v>13677.80793</v>
      </c>
      <c r="E32" s="13">
        <f>'Monthly Income'!F28</f>
        <v>21960.78043</v>
      </c>
      <c r="F32" s="13">
        <f>'Monthly Income'!G28</f>
        <v>51714.24043</v>
      </c>
      <c r="G32" s="13">
        <f>'Monthly Income'!H28</f>
        <v>54511.15543</v>
      </c>
      <c r="H32" s="13">
        <f>'Monthly Income'!I28</f>
        <v>56553.52543</v>
      </c>
      <c r="I32" s="13">
        <f>'Monthly Income'!J28</f>
        <v>48344.91293</v>
      </c>
      <c r="J32" s="13">
        <f>'Monthly Income'!K28</f>
        <v>22213.78043</v>
      </c>
      <c r="K32" s="13">
        <f>'Monthly Income'!L28</f>
        <v>-26814.20957</v>
      </c>
      <c r="L32" s="13">
        <f>'Monthly Income'!M28</f>
        <v>-23764.01957</v>
      </c>
      <c r="M32" s="13">
        <f>'Monthly Income'!N28</f>
        <v>-31375.24957</v>
      </c>
      <c r="N32" s="13">
        <f>SUM(B32:M32)</f>
        <v>111837.6052</v>
      </c>
      <c r="O32" s="13">
        <f>'Monthly Income'!O28</f>
        <v>-7863.811067</v>
      </c>
      <c r="P32" s="13">
        <f>'Monthly Income'!P28</f>
        <v>-8360.681067</v>
      </c>
      <c r="Q32" s="13">
        <f>'Monthly Income'!Q28</f>
        <v>-3208.176567</v>
      </c>
      <c r="R32" s="13">
        <f>'Monthly Income'!R28</f>
        <v>1946.852433</v>
      </c>
      <c r="S32" s="13">
        <f>'Monthly Income'!S28</f>
        <v>7104.405933</v>
      </c>
      <c r="T32" s="13">
        <f>'Monthly Income'!T28</f>
        <v>27414.00843</v>
      </c>
      <c r="U32" s="13">
        <f>'Monthly Income'!U28</f>
        <v>32579.13543</v>
      </c>
      <c r="V32" s="13">
        <f>'Monthly Income'!V28</f>
        <v>-70766.83807</v>
      </c>
      <c r="W32" s="13">
        <f>'Monthly Income'!W28</f>
        <v>-78081.66207</v>
      </c>
      <c r="X32" s="13">
        <f>'Monthly Income'!X28</f>
        <v>-87962.46157</v>
      </c>
      <c r="Y32" s="13">
        <f>'Monthly Income'!Y28</f>
        <v>-96898.99907</v>
      </c>
      <c r="Z32" s="13">
        <f>'Monthly Income'!Z28</f>
        <v>-85366.22507</v>
      </c>
      <c r="AA32" s="13">
        <f>SUM(O32:Z32)</f>
        <v>-369464.4523</v>
      </c>
      <c r="AB32" s="13">
        <f>'Monthly Income'!AA28</f>
        <v>-27727.49557</v>
      </c>
      <c r="AC32" s="13">
        <f>'Monthly Income'!AB28</f>
        <v>-2691.487317</v>
      </c>
      <c r="AD32" s="13">
        <f>'Monthly Income'!AC28</f>
        <v>-4763.694817</v>
      </c>
      <c r="AE32" s="13">
        <f>'Monthly Income'!AD28</f>
        <v>-11180.90232</v>
      </c>
      <c r="AF32" s="13">
        <f>'Monthly Income'!AE28</f>
        <v>-12261.59732</v>
      </c>
      <c r="AG32" s="13">
        <f>'Monthly Income'!AF28</f>
        <v>-12093.79232</v>
      </c>
      <c r="AH32" s="13">
        <f>'Monthly Income'!AG28</f>
        <v>-11925.98732</v>
      </c>
      <c r="AI32" s="13">
        <f>'Monthly Income'!AH28</f>
        <v>-11758.18232</v>
      </c>
      <c r="AJ32" s="13">
        <f>'Monthly Income'!AI28</f>
        <v>-11590.37732</v>
      </c>
      <c r="AK32" s="13">
        <f>'Monthly Income'!AJ28</f>
        <v>-11422.57232</v>
      </c>
      <c r="AL32" s="13">
        <f>'Monthly Income'!AK28</f>
        <v>-11254.76732</v>
      </c>
      <c r="AM32" s="13">
        <f>'Monthly Income'!AL28</f>
        <v>-11086.96232</v>
      </c>
      <c r="AN32" s="13">
        <f>SUM(AB32:AM32)</f>
        <v>-139757.8186</v>
      </c>
      <c r="AO32" s="13">
        <f>'Monthly Income'!AM28</f>
        <v>43097.51143</v>
      </c>
      <c r="AP32" s="13">
        <f>'Monthly Income'!AN28</f>
        <v>78342.10543</v>
      </c>
      <c r="AQ32" s="13">
        <f>'Monthly Income'!AO28</f>
        <v>115545.3814</v>
      </c>
      <c r="AR32" s="13">
        <f>'Monthly Income'!AP28</f>
        <v>152760.3394</v>
      </c>
      <c r="AS32" s="13">
        <f>'Monthly Income'!AQ28</f>
        <v>178302.0589</v>
      </c>
      <c r="AT32" s="13">
        <f>'Monthly Income'!AR28</f>
        <v>178532.7784</v>
      </c>
      <c r="AU32" s="13">
        <f>'Monthly Income'!AS28</f>
        <v>192398.3389</v>
      </c>
      <c r="AV32" s="13">
        <f>'Monthly Income'!AT28</f>
        <v>192634.8994</v>
      </c>
      <c r="AW32" s="13">
        <f>'Monthly Income'!AU28</f>
        <v>192871.4599</v>
      </c>
      <c r="AX32" s="13">
        <f>'Monthly Income'!AV28</f>
        <v>193108.0204</v>
      </c>
      <c r="AY32" s="13">
        <f>'Monthly Income'!AW28</f>
        <v>193344.5809</v>
      </c>
      <c r="AZ32" s="13">
        <f>'Monthly Income'!AX28</f>
        <v>193581.1414</v>
      </c>
      <c r="BA32" s="13">
        <f>SUM(AO32:AZ32)</f>
        <v>1904518.616</v>
      </c>
      <c r="BB32" s="13">
        <f>'Monthly Income'!AY28</f>
        <v>182090.2774</v>
      </c>
      <c r="BC32" s="13">
        <f>'Monthly Income'!AZ28</f>
        <v>220602.9934</v>
      </c>
      <c r="BD32" s="13">
        <f>'Monthly Income'!BA28</f>
        <v>234965.7484</v>
      </c>
      <c r="BE32" s="13">
        <f>'Monthly Income'!BB28</f>
        <v>273496.5814</v>
      </c>
      <c r="BF32" s="13">
        <f>'Monthly Income'!BC28</f>
        <v>293919.4729</v>
      </c>
      <c r="BG32" s="13">
        <f>'Monthly Income'!BD28</f>
        <v>326429.4229</v>
      </c>
      <c r="BH32" s="13">
        <f>'Monthly Income'!BE28</f>
        <v>346870.4314</v>
      </c>
      <c r="BI32" s="13">
        <f>'Monthly Income'!BF28</f>
        <v>385440.5179</v>
      </c>
      <c r="BJ32" s="13">
        <f>'Monthly Income'!BG28</f>
        <v>399860.6434</v>
      </c>
      <c r="BK32" s="13">
        <f>'Monthly Income'!BH28</f>
        <v>438448.8469</v>
      </c>
      <c r="BL32" s="13">
        <f>'Monthly Income'!BI28</f>
        <v>495169.1479</v>
      </c>
      <c r="BM32" s="13">
        <f>'Monthly Income'!BJ28</f>
        <v>527742.5074</v>
      </c>
      <c r="BN32" s="13">
        <f>SUM(BB32:BM32)</f>
        <v>4125036.592</v>
      </c>
    </row>
    <row r="33" ht="12.75" hidden="1" customHeight="1">
      <c r="A33" s="19" t="s">
        <v>22</v>
      </c>
      <c r="B33" s="14">
        <f t="shared" ref="B33:BN33" si="33">IF(B15=0,"n/a",B32/B15)</f>
        <v>-1.292668552</v>
      </c>
      <c r="C33" s="14">
        <f t="shared" si="33"/>
        <v>-0.1020799003</v>
      </c>
      <c r="D33" s="14">
        <f t="shared" si="33"/>
        <v>0.02849543319</v>
      </c>
      <c r="E33" s="14">
        <f t="shared" si="33"/>
        <v>0.0354206136</v>
      </c>
      <c r="F33" s="14">
        <f t="shared" si="33"/>
        <v>0.06306614687</v>
      </c>
      <c r="G33" s="14">
        <f t="shared" si="33"/>
        <v>0.06489423266</v>
      </c>
      <c r="H33" s="14">
        <f t="shared" si="33"/>
        <v>0.06575991329</v>
      </c>
      <c r="I33" s="14">
        <f t="shared" si="33"/>
        <v>0.05493740106</v>
      </c>
      <c r="J33" s="14">
        <f t="shared" si="33"/>
        <v>0.02468197826</v>
      </c>
      <c r="K33" s="14">
        <f t="shared" si="33"/>
        <v>-0.02914587996</v>
      </c>
      <c r="L33" s="14">
        <f t="shared" si="33"/>
        <v>-0.02528087188</v>
      </c>
      <c r="M33" s="14">
        <f t="shared" si="33"/>
        <v>-0.03268255163</v>
      </c>
      <c r="N33" s="14">
        <f t="shared" si="33"/>
        <v>0.01313959595</v>
      </c>
      <c r="O33" s="14" t="str">
        <f t="shared" si="33"/>
        <v>n/a</v>
      </c>
      <c r="P33" s="14">
        <f t="shared" si="33"/>
        <v>-0.007962553398</v>
      </c>
      <c r="Q33" s="14">
        <f t="shared" si="33"/>
        <v>-0.002970533859</v>
      </c>
      <c r="R33" s="14">
        <f t="shared" si="33"/>
        <v>0.00175392111</v>
      </c>
      <c r="S33" s="14">
        <f t="shared" si="33"/>
        <v>0.006231935029</v>
      </c>
      <c r="T33" s="14">
        <f t="shared" si="33"/>
        <v>0.02175714955</v>
      </c>
      <c r="U33" s="14">
        <f t="shared" si="33"/>
        <v>0.02525514375</v>
      </c>
      <c r="V33" s="14">
        <f t="shared" si="33"/>
        <v>-0.05361124096</v>
      </c>
      <c r="W33" s="14">
        <f t="shared" si="33"/>
        <v>-0.0578382682</v>
      </c>
      <c r="X33" s="14">
        <f t="shared" si="33"/>
        <v>-0.06374091418</v>
      </c>
      <c r="Y33" s="14">
        <f t="shared" si="33"/>
        <v>-0.06872269437</v>
      </c>
      <c r="Z33" s="14">
        <f t="shared" si="33"/>
        <v>-0.05691081671</v>
      </c>
      <c r="AA33" s="14">
        <f t="shared" si="33"/>
        <v>-0.02640469915</v>
      </c>
      <c r="AB33" s="14">
        <f t="shared" si="33"/>
        <v>-0.01631029151</v>
      </c>
      <c r="AC33" s="14">
        <f t="shared" si="33"/>
        <v>-0.001478839185</v>
      </c>
      <c r="AD33" s="14">
        <f t="shared" si="33"/>
        <v>-0.002574970172</v>
      </c>
      <c r="AE33" s="14">
        <f t="shared" si="33"/>
        <v>-0.006043730982</v>
      </c>
      <c r="AF33" s="14">
        <f t="shared" si="33"/>
        <v>-0.006627890442</v>
      </c>
      <c r="AG33" s="14">
        <f t="shared" si="33"/>
        <v>-0.006537185036</v>
      </c>
      <c r="AH33" s="14">
        <f t="shared" si="33"/>
        <v>-0.006446479631</v>
      </c>
      <c r="AI33" s="14">
        <f t="shared" si="33"/>
        <v>-0.006355774226</v>
      </c>
      <c r="AJ33" s="14">
        <f t="shared" si="33"/>
        <v>-0.00626506882</v>
      </c>
      <c r="AK33" s="14">
        <f t="shared" si="33"/>
        <v>-0.006174363415</v>
      </c>
      <c r="AL33" s="14">
        <f t="shared" si="33"/>
        <v>-0.006083658009</v>
      </c>
      <c r="AM33" s="14">
        <f t="shared" si="33"/>
        <v>-0.005992952604</v>
      </c>
      <c r="AN33" s="14">
        <f t="shared" si="33"/>
        <v>-0.006284335952</v>
      </c>
      <c r="AO33" s="14">
        <f t="shared" si="33"/>
        <v>0.02102317631</v>
      </c>
      <c r="AP33" s="14">
        <f t="shared" si="33"/>
        <v>0.03513098898</v>
      </c>
      <c r="AQ33" s="14">
        <f t="shared" si="33"/>
        <v>0.04774602539</v>
      </c>
      <c r="AR33" s="14">
        <f t="shared" si="33"/>
        <v>0.05852886568</v>
      </c>
      <c r="AS33" s="14">
        <f t="shared" si="33"/>
        <v>0.06507374414</v>
      </c>
      <c r="AT33" s="14">
        <f t="shared" si="33"/>
        <v>0.06515794833</v>
      </c>
      <c r="AU33" s="14">
        <f t="shared" si="33"/>
        <v>0.06846915976</v>
      </c>
      <c r="AV33" s="14">
        <f t="shared" si="33"/>
        <v>0.06855334499</v>
      </c>
      <c r="AW33" s="14">
        <f t="shared" si="33"/>
        <v>0.06863753023</v>
      </c>
      <c r="AX33" s="14">
        <f t="shared" si="33"/>
        <v>0.06872171546</v>
      </c>
      <c r="AY33" s="14">
        <f t="shared" si="33"/>
        <v>0.06880590069</v>
      </c>
      <c r="AZ33" s="14">
        <f t="shared" si="33"/>
        <v>0.06889008592</v>
      </c>
      <c r="BA33" s="14">
        <f t="shared" si="33"/>
        <v>0.05948696519</v>
      </c>
      <c r="BB33" s="14">
        <f t="shared" si="33"/>
        <v>0.0625739785</v>
      </c>
      <c r="BC33" s="14">
        <f t="shared" si="33"/>
        <v>0.07116225595</v>
      </c>
      <c r="BD33" s="14">
        <f t="shared" si="33"/>
        <v>0.0741216872</v>
      </c>
      <c r="BE33" s="14">
        <f t="shared" si="33"/>
        <v>0.08139779209</v>
      </c>
      <c r="BF33" s="14">
        <f t="shared" si="33"/>
        <v>0.08494782455</v>
      </c>
      <c r="BG33" s="14">
        <f t="shared" si="33"/>
        <v>0.09017387374</v>
      </c>
      <c r="BH33" s="14">
        <f t="shared" si="33"/>
        <v>0.09324473963</v>
      </c>
      <c r="BI33" s="14">
        <f t="shared" si="33"/>
        <v>0.09857813758</v>
      </c>
      <c r="BJ33" s="14">
        <f t="shared" si="33"/>
        <v>0.1004674983</v>
      </c>
      <c r="BK33" s="14">
        <f t="shared" si="33"/>
        <v>0.1051436084</v>
      </c>
      <c r="BL33" s="14">
        <f t="shared" si="33"/>
        <v>0.1112739658</v>
      </c>
      <c r="BM33" s="14">
        <f t="shared" si="33"/>
        <v>0.1144777673</v>
      </c>
      <c r="BN33" s="14">
        <f t="shared" si="33"/>
        <v>0.09163244568</v>
      </c>
      <c r="BO33" s="1"/>
      <c r="BP33" s="1"/>
      <c r="BQ33" s="1"/>
      <c r="BR33" s="1"/>
    </row>
    <row r="34" ht="15.0" hidden="1" customHeight="1">
      <c r="A34" s="8" t="s">
        <v>26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10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10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10"/>
      <c r="BO34" s="1"/>
      <c r="BP34" s="1"/>
      <c r="BQ34" s="1"/>
      <c r="BR34" s="1"/>
    </row>
    <row r="35" ht="15.0" hidden="1" customHeight="1">
      <c r="A35" s="4" t="s">
        <v>27</v>
      </c>
      <c r="B35" s="12">
        <f>Cashflow!G24</f>
        <v>155313.2579</v>
      </c>
      <c r="C35" s="12">
        <f>Cashflow!H24</f>
        <v>155313.2579</v>
      </c>
      <c r="D35" s="12">
        <f>Cashflow!I24</f>
        <v>220308.3809</v>
      </c>
      <c r="E35" s="12">
        <f>Cashflow!J24</f>
        <v>242844.1888</v>
      </c>
      <c r="F35" s="12">
        <f>Cashflow!K24</f>
        <v>107097.8859</v>
      </c>
      <c r="G35" s="12">
        <f>Cashflow!L24</f>
        <v>217530.043</v>
      </c>
      <c r="H35" s="12">
        <f>Cashflow!M24</f>
        <v>224722.3651</v>
      </c>
      <c r="I35" s="12">
        <f>Cashflow!N24</f>
        <v>260927.0572</v>
      </c>
      <c r="J35" s="12">
        <f>Cashflow!O24</f>
        <v>287909.8035</v>
      </c>
      <c r="K35" s="12">
        <f>Cashflow!P24</f>
        <v>286781.4172</v>
      </c>
      <c r="L35" s="12">
        <f>Cashflow!Q24</f>
        <v>234678.3743</v>
      </c>
      <c r="M35" s="12">
        <f>Cashflow!R24</f>
        <v>190595.5214</v>
      </c>
      <c r="N35" s="2">
        <f>B35</f>
        <v>155313.2579</v>
      </c>
      <c r="O35" s="12">
        <f>Cashflow!S24</f>
        <v>137888.1052</v>
      </c>
      <c r="P35" s="12">
        <f>Cashflow!T24</f>
        <v>90557.01079</v>
      </c>
      <c r="Q35" s="12">
        <f>Cashflow!U24</f>
        <v>31933.77972</v>
      </c>
      <c r="R35" s="12">
        <f>Cashflow!V24</f>
        <v>9998363.078</v>
      </c>
      <c r="S35" s="12">
        <f>Cashflow!W24</f>
        <v>9969932.406</v>
      </c>
      <c r="T35" s="12">
        <f>Cashflow!X24</f>
        <v>9946644.287</v>
      </c>
      <c r="U35" s="12">
        <f>Cashflow!Y24</f>
        <v>9868488.245</v>
      </c>
      <c r="V35" s="12">
        <f>Cashflow!Z24</f>
        <v>9855779.855</v>
      </c>
      <c r="W35" s="12">
        <f>Cashflow!AA24</f>
        <v>9740793.826</v>
      </c>
      <c r="X35" s="12">
        <f>Cashflow!AB24</f>
        <v>9622644.639</v>
      </c>
      <c r="Y35" s="12">
        <f>Cashflow!AC24</f>
        <v>9502632.985</v>
      </c>
      <c r="Z35" s="12">
        <f>Cashflow!AD24</f>
        <v>9373703.128</v>
      </c>
      <c r="AA35" s="2">
        <f>N38</f>
        <v>293201.3631</v>
      </c>
      <c r="AB35" s="12">
        <f>Cashflow!AE24</f>
        <v>9205228.52</v>
      </c>
      <c r="AC35" s="12">
        <f>Cashflow!AF24</f>
        <v>9018149.882</v>
      </c>
      <c r="AD35" s="12">
        <f>Cashflow!AG24</f>
        <v>8862232.364</v>
      </c>
      <c r="AE35" s="12">
        <f>Cashflow!AH24</f>
        <v>8809267.184</v>
      </c>
      <c r="AF35" s="12">
        <f>Cashflow!AI24</f>
        <v>8791623.781</v>
      </c>
      <c r="AG35" s="12">
        <f>Cashflow!AJ24</f>
        <v>8778278.851</v>
      </c>
      <c r="AH35" s="12">
        <f>Cashflow!AK24</f>
        <v>8766101.725</v>
      </c>
      <c r="AI35" s="12">
        <f>Cashflow!AL24</f>
        <v>8754092.404</v>
      </c>
      <c r="AJ35" s="12">
        <f>Cashflow!AM24</f>
        <v>8742250.889</v>
      </c>
      <c r="AK35" s="12">
        <f>Cashflow!AN24</f>
        <v>8730577.178</v>
      </c>
      <c r="AL35" s="12">
        <f>Cashflow!AO24</f>
        <v>8719071.272</v>
      </c>
      <c r="AM35" s="12">
        <f>Cashflow!AP24</f>
        <v>8707733.172</v>
      </c>
      <c r="AN35" s="2">
        <f>AA38</f>
        <v>9360541.777</v>
      </c>
      <c r="AO35" s="12">
        <f>Cashflow!AQ24</f>
        <v>8696562.876</v>
      </c>
      <c r="AP35" s="12">
        <f>Cashflow!AR24</f>
        <v>8577858.185</v>
      </c>
      <c r="AQ35" s="12">
        <f>Cashflow!AS24</f>
        <v>8470063.551</v>
      </c>
      <c r="AR35" s="12">
        <f>Cashflow!AT24</f>
        <v>8397156.399</v>
      </c>
      <c r="AS35" s="12">
        <f>Cashflow!AU24</f>
        <v>8359604.205</v>
      </c>
      <c r="AT35" s="12">
        <f>Cashflow!AV24</f>
        <v>8396746.031</v>
      </c>
      <c r="AU35" s="12">
        <f>Cashflow!AW24</f>
        <v>8551510.476</v>
      </c>
      <c r="AV35" s="12">
        <f>Cashflow!AX24</f>
        <v>8686115.882</v>
      </c>
      <c r="AW35" s="12">
        <f>Cashflow!AY24</f>
        <v>8865752.448</v>
      </c>
      <c r="AX35" s="12">
        <f>Cashflow!AZ24</f>
        <v>9058225.574</v>
      </c>
      <c r="AY35" s="12">
        <f>Cashflow!BA24</f>
        <v>9250935.261</v>
      </c>
      <c r="AZ35" s="12">
        <f>Cashflow!BB24</f>
        <v>9443881.509</v>
      </c>
      <c r="BA35" s="2">
        <f>AN38</f>
        <v>8851876.134</v>
      </c>
      <c r="BB35" s="12">
        <f>Cashflow!BC24</f>
        <v>9637064.317</v>
      </c>
      <c r="BC35" s="12">
        <f>Cashflow!BD24</f>
        <v>9751461.061</v>
      </c>
      <c r="BD35" s="12">
        <f>Cashflow!BE24</f>
        <v>9783986.421</v>
      </c>
      <c r="BE35" s="12">
        <f>Cashflow!BF24</f>
        <v>9926224.386</v>
      </c>
      <c r="BF35" s="12">
        <f>Cashflow!BG24</f>
        <v>10031338.73</v>
      </c>
      <c r="BG35" s="12">
        <f>Cashflow!BH24</f>
        <v>10207978.2</v>
      </c>
      <c r="BH35" s="12">
        <f>Cashflow!BI24</f>
        <v>10384832.61</v>
      </c>
      <c r="BI35" s="12">
        <f>Cashflow!BJ24</f>
        <v>10619883.04</v>
      </c>
      <c r="BJ35" s="12">
        <f>Cashflow!BK24</f>
        <v>10831196.32</v>
      </c>
      <c r="BK35" s="12">
        <f>Cashflow!BL24</f>
        <v>11138044.18</v>
      </c>
      <c r="BL35" s="12">
        <f>Cashflow!BM24</f>
        <v>11407825.8</v>
      </c>
      <c r="BM35" s="12">
        <f>Cashflow!BN24</f>
        <v>11638705.48</v>
      </c>
      <c r="BN35" s="2">
        <f>BA38</f>
        <v>9792377.575</v>
      </c>
    </row>
    <row r="36" ht="15.0" hidden="1" customHeight="1">
      <c r="A36" s="4" t="s">
        <v>28</v>
      </c>
      <c r="B36" s="12">
        <f>Cashflow!G27</f>
        <v>-94686.74207</v>
      </c>
      <c r="C36" s="12">
        <f>Cashflow!H27</f>
        <v>-185004.8771</v>
      </c>
      <c r="D36" s="12">
        <f>Cashflow!I27</f>
        <v>-227464.1921</v>
      </c>
      <c r="E36" s="12">
        <f>Cashflow!J27</f>
        <v>-135746.3029</v>
      </c>
      <c r="F36" s="12">
        <f>Cashflow!K27</f>
        <v>-139567.8429</v>
      </c>
      <c r="G36" s="12">
        <f>Cashflow!L27</f>
        <v>7192.322099</v>
      </c>
      <c r="H36" s="12">
        <f>Cashflow!M27</f>
        <v>36204.6921</v>
      </c>
      <c r="I36" s="12">
        <f>Cashflow!N27</f>
        <v>26982.74627</v>
      </c>
      <c r="J36" s="12">
        <f>Cashflow!O27</f>
        <v>-1128.386234</v>
      </c>
      <c r="K36" s="12">
        <f>Cashflow!P27</f>
        <v>-52103.0429</v>
      </c>
      <c r="L36" s="12">
        <f>Cashflow!Q27</f>
        <v>-44082.8529</v>
      </c>
      <c r="M36" s="12">
        <f>Cashflow!R27</f>
        <v>-52707.41623</v>
      </c>
      <c r="N36" s="12">
        <f t="shared" ref="N36:N37" si="34">SUM(B36:M36)</f>
        <v>-862111.8948</v>
      </c>
      <c r="O36" s="12">
        <f>Cashflow!S27</f>
        <v>-47331.0944</v>
      </c>
      <c r="P36" s="12">
        <f>Cashflow!T27</f>
        <v>-58623.23107</v>
      </c>
      <c r="Q36" s="12">
        <f>Cashflow!U27</f>
        <v>-33570.70157</v>
      </c>
      <c r="R36" s="12">
        <f>Cashflow!V27</f>
        <v>-28430.67257</v>
      </c>
      <c r="S36" s="12">
        <f>Cashflow!W27</f>
        <v>-23288.11907</v>
      </c>
      <c r="T36" s="12">
        <f>Cashflow!X27</f>
        <v>-78156.04157</v>
      </c>
      <c r="U36" s="12">
        <f>Cashflow!Y27</f>
        <v>-12708.38957</v>
      </c>
      <c r="V36" s="12">
        <f>Cashflow!Z27</f>
        <v>-114986.0297</v>
      </c>
      <c r="W36" s="12">
        <f>Cashflow!AA27</f>
        <v>-118149.1871</v>
      </c>
      <c r="X36" s="12">
        <f>Cashflow!AB27</f>
        <v>-120011.6532</v>
      </c>
      <c r="Y36" s="12">
        <f>Cashflow!AC27</f>
        <v>-128929.8574</v>
      </c>
      <c r="Z36" s="12">
        <f>Cashflow!AD27</f>
        <v>-168474.6084</v>
      </c>
      <c r="AA36" s="12">
        <f t="shared" ref="AA36:AA37" si="35">SUM(O36:Z36)</f>
        <v>-932659.5856</v>
      </c>
      <c r="AB36" s="12">
        <f>Cashflow!AE27</f>
        <v>-187078.6372</v>
      </c>
      <c r="AC36" s="12">
        <f>Cashflow!AF27</f>
        <v>-155917.5186</v>
      </c>
      <c r="AD36" s="12">
        <f>Cashflow!AG27</f>
        <v>-52965.18023</v>
      </c>
      <c r="AE36" s="12">
        <f>Cashflow!AH27</f>
        <v>-17643.40232</v>
      </c>
      <c r="AF36" s="12">
        <f>Cashflow!AI27</f>
        <v>-13344.93065</v>
      </c>
      <c r="AG36" s="12">
        <f>Cashflow!AJ27</f>
        <v>-12177.12565</v>
      </c>
      <c r="AH36" s="12">
        <f>Cashflow!AK27</f>
        <v>-12009.32065</v>
      </c>
      <c r="AI36" s="12">
        <f>Cashflow!AL27</f>
        <v>-11841.51565</v>
      </c>
      <c r="AJ36" s="12">
        <f>Cashflow!AM27</f>
        <v>-11673.71065</v>
      </c>
      <c r="AK36" s="12">
        <f>Cashflow!AN27</f>
        <v>-11505.90565</v>
      </c>
      <c r="AL36" s="12">
        <f>Cashflow!AO27</f>
        <v>-11338.10065</v>
      </c>
      <c r="AM36" s="12">
        <f>Cashflow!AP27</f>
        <v>-11170.29565</v>
      </c>
      <c r="AN36" s="12">
        <f t="shared" ref="AN36:AN37" si="36">SUM(AB36:AM36)</f>
        <v>-508665.6436</v>
      </c>
      <c r="AO36" s="12">
        <f>Cashflow!AQ27</f>
        <v>-118704.6907</v>
      </c>
      <c r="AP36" s="12">
        <f>Cashflow!AR27</f>
        <v>-107794.6342</v>
      </c>
      <c r="AQ36" s="12">
        <f>Cashflow!AS27</f>
        <v>-72907.1519</v>
      </c>
      <c r="AR36" s="12">
        <f>Cashflow!AT27</f>
        <v>-37552.1939</v>
      </c>
      <c r="AS36" s="12">
        <f>Cashflow!AU27</f>
        <v>37141.8256</v>
      </c>
      <c r="AT36" s="12">
        <f>Cashflow!AV27</f>
        <v>154764.4451</v>
      </c>
      <c r="AU36" s="12">
        <f>Cashflow!AW27</f>
        <v>134605.4056</v>
      </c>
      <c r="AV36" s="12">
        <f>Cashflow!AX27</f>
        <v>179636.5661</v>
      </c>
      <c r="AW36" s="12">
        <f>Cashflow!AY27</f>
        <v>192473.1266</v>
      </c>
      <c r="AX36" s="12">
        <f>Cashflow!AZ27</f>
        <v>192709.6871</v>
      </c>
      <c r="AY36" s="12">
        <f>Cashflow!BA27</f>
        <v>192946.2476</v>
      </c>
      <c r="AZ36" s="12">
        <f>Cashflow!BB27</f>
        <v>193182.8081</v>
      </c>
      <c r="BA36" s="12">
        <f t="shared" ref="BA36:BA37" si="37">SUM(AO36:AZ36)</f>
        <v>940501.4412</v>
      </c>
      <c r="BB36" s="12">
        <f>Cashflow!BC27</f>
        <v>114396.7441</v>
      </c>
      <c r="BC36" s="12">
        <f>Cashflow!BD27</f>
        <v>32525.3601</v>
      </c>
      <c r="BD36" s="12">
        <f>Cashflow!BE27</f>
        <v>142237.9651</v>
      </c>
      <c r="BE36" s="12">
        <f>Cashflow!BF27</f>
        <v>105114.3481</v>
      </c>
      <c r="BF36" s="12">
        <f>Cashflow!BG27</f>
        <v>176639.4646</v>
      </c>
      <c r="BG36" s="12">
        <f>Cashflow!BH27</f>
        <v>176854.4146</v>
      </c>
      <c r="BH36" s="12">
        <f>Cashflow!BI27</f>
        <v>235050.4231</v>
      </c>
      <c r="BI36" s="12">
        <f>Cashflow!BJ27</f>
        <v>211313.2846</v>
      </c>
      <c r="BJ36" s="12">
        <f>Cashflow!BK27</f>
        <v>306847.8601</v>
      </c>
      <c r="BK36" s="12">
        <f>Cashflow!BL27</f>
        <v>269781.6136</v>
      </c>
      <c r="BL36" s="12">
        <f>Cashflow!BM27</f>
        <v>230879.6896</v>
      </c>
      <c r="BM36" s="12">
        <f>Cashflow!BN27</f>
        <v>344552.4991</v>
      </c>
      <c r="BN36" s="12">
        <f t="shared" ref="BN36:BN37" si="38">SUM(BB36:BM36)</f>
        <v>2346193.667</v>
      </c>
    </row>
    <row r="37" ht="15.0" hidden="1" customHeight="1">
      <c r="A37" s="20" t="s">
        <v>29</v>
      </c>
      <c r="B37" s="12">
        <f>Cashflow!G20</f>
        <v>250000</v>
      </c>
      <c r="C37" s="12">
        <f>Cashflow!H20</f>
        <v>250000</v>
      </c>
      <c r="D37" s="12">
        <f>Cashflow!I20</f>
        <v>250000</v>
      </c>
      <c r="E37" s="12">
        <f>Cashflow!J20</f>
        <v>0</v>
      </c>
      <c r="F37" s="12">
        <f>Cashflow!K20</f>
        <v>250000</v>
      </c>
      <c r="G37" s="12">
        <f>Cashflow!L20</f>
        <v>0</v>
      </c>
      <c r="H37" s="12">
        <f>Cashflow!M20</f>
        <v>0</v>
      </c>
      <c r="I37" s="12">
        <f>Cashflow!N20</f>
        <v>0</v>
      </c>
      <c r="J37" s="12">
        <f>Cashflow!O20</f>
        <v>0</v>
      </c>
      <c r="K37" s="12">
        <f>Cashflow!P20</f>
        <v>0</v>
      </c>
      <c r="L37" s="12">
        <f>Cashflow!Q20</f>
        <v>0</v>
      </c>
      <c r="M37" s="12">
        <f>Cashflow!R20</f>
        <v>0</v>
      </c>
      <c r="N37" s="12">
        <f t="shared" si="34"/>
        <v>1000000</v>
      </c>
      <c r="O37" s="12">
        <f>Cashflow!S20</f>
        <v>0</v>
      </c>
      <c r="P37" s="12">
        <f>Cashflow!T20</f>
        <v>0</v>
      </c>
      <c r="Q37" s="12">
        <f>Cashflow!U20</f>
        <v>10000000</v>
      </c>
      <c r="R37" s="12">
        <f>Cashflow!V20</f>
        <v>0</v>
      </c>
      <c r="S37" s="12">
        <f>Cashflow!W20</f>
        <v>0</v>
      </c>
      <c r="T37" s="12">
        <f>Cashflow!X20</f>
        <v>0</v>
      </c>
      <c r="U37" s="12">
        <f>Cashflow!Y20</f>
        <v>0</v>
      </c>
      <c r="V37" s="12">
        <f>Cashflow!Z20</f>
        <v>0</v>
      </c>
      <c r="W37" s="12">
        <f>Cashflow!AA20</f>
        <v>0</v>
      </c>
      <c r="X37" s="12">
        <f>Cashflow!AB20</f>
        <v>0</v>
      </c>
      <c r="Y37" s="12">
        <f>Cashflow!AC20</f>
        <v>0</v>
      </c>
      <c r="Z37" s="12">
        <f>Cashflow!AD20</f>
        <v>0</v>
      </c>
      <c r="AA37" s="12">
        <f t="shared" si="35"/>
        <v>10000000</v>
      </c>
      <c r="AB37" s="12">
        <f>Cashflow!AE20</f>
        <v>0</v>
      </c>
      <c r="AC37" s="12">
        <f>Cashflow!AF20</f>
        <v>0</v>
      </c>
      <c r="AD37" s="12">
        <f>Cashflow!AG20</f>
        <v>0</v>
      </c>
      <c r="AE37" s="12">
        <f>Cashflow!AH20</f>
        <v>0</v>
      </c>
      <c r="AF37" s="12">
        <f>Cashflow!AI20</f>
        <v>0</v>
      </c>
      <c r="AG37" s="12">
        <f>Cashflow!AJ20</f>
        <v>0</v>
      </c>
      <c r="AH37" s="12">
        <f>Cashflow!AK20</f>
        <v>0</v>
      </c>
      <c r="AI37" s="12">
        <f>Cashflow!AL20</f>
        <v>0</v>
      </c>
      <c r="AJ37" s="12">
        <f>Cashflow!AM20</f>
        <v>0</v>
      </c>
      <c r="AK37" s="12">
        <f>Cashflow!AN20</f>
        <v>0</v>
      </c>
      <c r="AL37" s="12">
        <f>Cashflow!AO20</f>
        <v>0</v>
      </c>
      <c r="AM37" s="12">
        <f>Cashflow!AP20</f>
        <v>0</v>
      </c>
      <c r="AN37" s="12">
        <f t="shared" si="36"/>
        <v>0</v>
      </c>
      <c r="AO37" s="12">
        <f>Cashflow!AQ20</f>
        <v>0</v>
      </c>
      <c r="AP37" s="12">
        <f>Cashflow!AR20</f>
        <v>0</v>
      </c>
      <c r="AQ37" s="12">
        <f>Cashflow!AS20</f>
        <v>0</v>
      </c>
      <c r="AR37" s="12">
        <f>Cashflow!AT20</f>
        <v>0</v>
      </c>
      <c r="AS37" s="12">
        <f>Cashflow!AU20</f>
        <v>0</v>
      </c>
      <c r="AT37" s="12">
        <f>Cashflow!AV20</f>
        <v>0</v>
      </c>
      <c r="AU37" s="12">
        <f>Cashflow!AW20</f>
        <v>0</v>
      </c>
      <c r="AV37" s="12">
        <f>Cashflow!AX20</f>
        <v>0</v>
      </c>
      <c r="AW37" s="12">
        <f>Cashflow!AY20</f>
        <v>0</v>
      </c>
      <c r="AX37" s="12">
        <f>Cashflow!AZ20</f>
        <v>0</v>
      </c>
      <c r="AY37" s="12">
        <f>Cashflow!BA20</f>
        <v>0</v>
      </c>
      <c r="AZ37" s="12">
        <f>Cashflow!BB20</f>
        <v>0</v>
      </c>
      <c r="BA37" s="12">
        <f t="shared" si="37"/>
        <v>0</v>
      </c>
      <c r="BB37" s="12">
        <f>Cashflow!BC20</f>
        <v>0</v>
      </c>
      <c r="BC37" s="12">
        <f>Cashflow!BD20</f>
        <v>0</v>
      </c>
      <c r="BD37" s="12">
        <f>Cashflow!BE20</f>
        <v>0</v>
      </c>
      <c r="BE37" s="12">
        <f>Cashflow!BF20</f>
        <v>0</v>
      </c>
      <c r="BF37" s="12">
        <f>Cashflow!BG20</f>
        <v>0</v>
      </c>
      <c r="BG37" s="12">
        <f>Cashflow!BH20</f>
        <v>0</v>
      </c>
      <c r="BH37" s="12">
        <f>Cashflow!BI20</f>
        <v>0</v>
      </c>
      <c r="BI37" s="12">
        <f>Cashflow!BJ20</f>
        <v>0</v>
      </c>
      <c r="BJ37" s="12">
        <f>Cashflow!BK20</f>
        <v>0</v>
      </c>
      <c r="BK37" s="12">
        <f>Cashflow!BL20</f>
        <v>0</v>
      </c>
      <c r="BL37" s="12">
        <f>Cashflow!BM20</f>
        <v>0</v>
      </c>
      <c r="BM37" s="12">
        <f>Cashflow!BN20</f>
        <v>0</v>
      </c>
      <c r="BN37" s="12">
        <f t="shared" si="38"/>
        <v>0</v>
      </c>
      <c r="BO37" s="1"/>
      <c r="BP37" s="1"/>
      <c r="BQ37" s="1"/>
      <c r="BR37" s="1"/>
    </row>
    <row r="38" ht="15.0" hidden="1" customHeight="1">
      <c r="A38" s="1" t="s">
        <v>30</v>
      </c>
      <c r="B38" s="21">
        <f t="shared" ref="B38:BN38" si="39">SUM(B35:B37)</f>
        <v>310626.5159</v>
      </c>
      <c r="C38" s="21">
        <f t="shared" si="39"/>
        <v>220308.3809</v>
      </c>
      <c r="D38" s="21">
        <f t="shared" si="39"/>
        <v>242844.1888</v>
      </c>
      <c r="E38" s="21">
        <f t="shared" si="39"/>
        <v>107097.8859</v>
      </c>
      <c r="F38" s="21">
        <f t="shared" si="39"/>
        <v>217530.043</v>
      </c>
      <c r="G38" s="21">
        <f t="shared" si="39"/>
        <v>224722.3651</v>
      </c>
      <c r="H38" s="21">
        <f t="shared" si="39"/>
        <v>260927.0572</v>
      </c>
      <c r="I38" s="21">
        <f t="shared" si="39"/>
        <v>287909.8035</v>
      </c>
      <c r="J38" s="21">
        <f t="shared" si="39"/>
        <v>286781.4172</v>
      </c>
      <c r="K38" s="21">
        <f t="shared" si="39"/>
        <v>234678.3743</v>
      </c>
      <c r="L38" s="21">
        <f t="shared" si="39"/>
        <v>190595.5214</v>
      </c>
      <c r="M38" s="21">
        <f t="shared" si="39"/>
        <v>137888.1052</v>
      </c>
      <c r="N38" s="21">
        <f t="shared" si="39"/>
        <v>293201.3631</v>
      </c>
      <c r="O38" s="21">
        <f t="shared" si="39"/>
        <v>90557.01079</v>
      </c>
      <c r="P38" s="21">
        <f t="shared" si="39"/>
        <v>31933.77972</v>
      </c>
      <c r="Q38" s="21">
        <f t="shared" si="39"/>
        <v>9998363.078</v>
      </c>
      <c r="R38" s="21">
        <f t="shared" si="39"/>
        <v>9969932.406</v>
      </c>
      <c r="S38" s="21">
        <f t="shared" si="39"/>
        <v>9946644.287</v>
      </c>
      <c r="T38" s="21">
        <f t="shared" si="39"/>
        <v>9868488.245</v>
      </c>
      <c r="U38" s="21">
        <f t="shared" si="39"/>
        <v>9855779.855</v>
      </c>
      <c r="V38" s="21">
        <f t="shared" si="39"/>
        <v>9740793.826</v>
      </c>
      <c r="W38" s="21">
        <f t="shared" si="39"/>
        <v>9622644.639</v>
      </c>
      <c r="X38" s="21">
        <f t="shared" si="39"/>
        <v>9502632.985</v>
      </c>
      <c r="Y38" s="21">
        <f t="shared" si="39"/>
        <v>9373703.128</v>
      </c>
      <c r="Z38" s="21">
        <f t="shared" si="39"/>
        <v>9205228.52</v>
      </c>
      <c r="AA38" s="21">
        <f t="shared" si="39"/>
        <v>9360541.777</v>
      </c>
      <c r="AB38" s="21">
        <f t="shared" si="39"/>
        <v>9018149.882</v>
      </c>
      <c r="AC38" s="21">
        <f t="shared" si="39"/>
        <v>8862232.364</v>
      </c>
      <c r="AD38" s="21">
        <f t="shared" si="39"/>
        <v>8809267.184</v>
      </c>
      <c r="AE38" s="21">
        <f t="shared" si="39"/>
        <v>8791623.781</v>
      </c>
      <c r="AF38" s="21">
        <f t="shared" si="39"/>
        <v>8778278.851</v>
      </c>
      <c r="AG38" s="21">
        <f t="shared" si="39"/>
        <v>8766101.725</v>
      </c>
      <c r="AH38" s="21">
        <f t="shared" si="39"/>
        <v>8754092.404</v>
      </c>
      <c r="AI38" s="21">
        <f t="shared" si="39"/>
        <v>8742250.889</v>
      </c>
      <c r="AJ38" s="21">
        <f t="shared" si="39"/>
        <v>8730577.178</v>
      </c>
      <c r="AK38" s="21">
        <f t="shared" si="39"/>
        <v>8719071.272</v>
      </c>
      <c r="AL38" s="21">
        <f t="shared" si="39"/>
        <v>8707733.172</v>
      </c>
      <c r="AM38" s="21">
        <f t="shared" si="39"/>
        <v>8696562.876</v>
      </c>
      <c r="AN38" s="21">
        <f t="shared" si="39"/>
        <v>8851876.134</v>
      </c>
      <c r="AO38" s="21">
        <f t="shared" si="39"/>
        <v>8577858.185</v>
      </c>
      <c r="AP38" s="21">
        <f t="shared" si="39"/>
        <v>8470063.551</v>
      </c>
      <c r="AQ38" s="21">
        <f t="shared" si="39"/>
        <v>8397156.399</v>
      </c>
      <c r="AR38" s="21">
        <f t="shared" si="39"/>
        <v>8359604.205</v>
      </c>
      <c r="AS38" s="21">
        <f t="shared" si="39"/>
        <v>8396746.031</v>
      </c>
      <c r="AT38" s="21">
        <f t="shared" si="39"/>
        <v>8551510.476</v>
      </c>
      <c r="AU38" s="21">
        <f t="shared" si="39"/>
        <v>8686115.882</v>
      </c>
      <c r="AV38" s="21">
        <f t="shared" si="39"/>
        <v>8865752.448</v>
      </c>
      <c r="AW38" s="21">
        <f t="shared" si="39"/>
        <v>9058225.574</v>
      </c>
      <c r="AX38" s="21">
        <f t="shared" si="39"/>
        <v>9250935.261</v>
      </c>
      <c r="AY38" s="21">
        <f t="shared" si="39"/>
        <v>9443881.509</v>
      </c>
      <c r="AZ38" s="21">
        <f t="shared" si="39"/>
        <v>9637064.317</v>
      </c>
      <c r="BA38" s="21">
        <f t="shared" si="39"/>
        <v>9792377.575</v>
      </c>
      <c r="BB38" s="21">
        <f t="shared" si="39"/>
        <v>9751461.061</v>
      </c>
      <c r="BC38" s="21">
        <f t="shared" si="39"/>
        <v>9783986.421</v>
      </c>
      <c r="BD38" s="21">
        <f t="shared" si="39"/>
        <v>9926224.386</v>
      </c>
      <c r="BE38" s="21">
        <f t="shared" si="39"/>
        <v>10031338.73</v>
      </c>
      <c r="BF38" s="21">
        <f t="shared" si="39"/>
        <v>10207978.2</v>
      </c>
      <c r="BG38" s="21">
        <f t="shared" si="39"/>
        <v>10384832.61</v>
      </c>
      <c r="BH38" s="21">
        <f t="shared" si="39"/>
        <v>10619883.04</v>
      </c>
      <c r="BI38" s="21">
        <f t="shared" si="39"/>
        <v>10831196.32</v>
      </c>
      <c r="BJ38" s="21">
        <f t="shared" si="39"/>
        <v>11138044.18</v>
      </c>
      <c r="BK38" s="21">
        <f t="shared" si="39"/>
        <v>11407825.8</v>
      </c>
      <c r="BL38" s="21">
        <f t="shared" si="39"/>
        <v>11638705.48</v>
      </c>
      <c r="BM38" s="21">
        <f t="shared" si="39"/>
        <v>11983257.98</v>
      </c>
      <c r="BN38" s="21">
        <f t="shared" si="39"/>
        <v>12138571.24</v>
      </c>
    </row>
    <row r="39" ht="15.0" customHeight="1">
      <c r="A39" s="8" t="s">
        <v>31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10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10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10"/>
    </row>
    <row r="40" ht="15.0" customHeight="1">
      <c r="A40" s="22" t="s">
        <v>32</v>
      </c>
      <c r="B40" s="23">
        <f>'People Costs'!H20+Contractors!H20</f>
        <v>5.25</v>
      </c>
      <c r="C40" s="23">
        <f>'People Costs'!I20+Contractors!I20</f>
        <v>8.25</v>
      </c>
      <c r="D40" s="23">
        <f>'People Costs'!J20+Contractors!J20</f>
        <v>8.25</v>
      </c>
      <c r="E40" s="23">
        <f>'People Costs'!K20+Contractors!K20</f>
        <v>11.5</v>
      </c>
      <c r="F40" s="23">
        <f>'People Costs'!L20+Contractors!L20</f>
        <v>13.5</v>
      </c>
      <c r="G40" s="23">
        <f>'People Costs'!M20+Contractors!M20</f>
        <v>17</v>
      </c>
      <c r="H40" s="23">
        <f>'People Costs'!N20+Contractors!N20</f>
        <v>4</v>
      </c>
      <c r="I40" s="23">
        <f>'People Costs'!O20+Contractors!O20</f>
        <v>5</v>
      </c>
      <c r="J40" s="23">
        <f>'People Costs'!P20+Contractors!P20</f>
        <v>8</v>
      </c>
      <c r="K40" s="23">
        <f>'People Costs'!Q20+Contractors!Q20</f>
        <v>13</v>
      </c>
      <c r="L40" s="23">
        <f>'People Costs'!R20+Contractors!R20</f>
        <v>13</v>
      </c>
      <c r="M40" s="23">
        <f>'People Costs'!S20+Contractors!S20</f>
        <v>14</v>
      </c>
      <c r="N40" s="23">
        <f>M40</f>
        <v>14</v>
      </c>
      <c r="O40" s="23">
        <f>'People Costs'!T20+Contractors!T20</f>
        <v>14.5</v>
      </c>
      <c r="P40" s="23">
        <f>'People Costs'!U20</f>
        <v>15</v>
      </c>
      <c r="Q40" s="23">
        <f>'People Costs'!V20</f>
        <v>15</v>
      </c>
      <c r="R40" s="23">
        <f>'People Costs'!W20</f>
        <v>15</v>
      </c>
      <c r="S40" s="23">
        <f>'People Costs'!X20</f>
        <v>15</v>
      </c>
      <c r="T40" s="23">
        <f>'People Costs'!Y20</f>
        <v>15</v>
      </c>
      <c r="U40" s="23">
        <f>'People Costs'!Z20</f>
        <v>15</v>
      </c>
      <c r="V40" s="23">
        <f>'People Costs'!AA20</f>
        <v>29</v>
      </c>
      <c r="W40" s="23">
        <f>'People Costs'!AB20</f>
        <v>39</v>
      </c>
      <c r="X40" s="23">
        <f>'People Costs'!AC20</f>
        <v>41</v>
      </c>
      <c r="Y40" s="23">
        <f>'People Costs'!AD20</f>
        <v>43</v>
      </c>
      <c r="Z40" s="23">
        <f>'People Costs'!AE20</f>
        <v>46</v>
      </c>
      <c r="AA40" s="23">
        <f>Z40</f>
        <v>46</v>
      </c>
      <c r="AB40" s="23">
        <f>'People Costs'!AF20+Contractors!AF20</f>
        <v>47</v>
      </c>
      <c r="AC40" s="23">
        <f>'People Costs'!AG20+Contractors!AG20</f>
        <v>45</v>
      </c>
      <c r="AD40" s="23">
        <f>'People Costs'!AH20+Contractors!AH20</f>
        <v>47</v>
      </c>
      <c r="AE40" s="23">
        <f>'People Costs'!AI20+Contractors!AI20</f>
        <v>48</v>
      </c>
      <c r="AF40" s="23">
        <f>'People Costs'!AJ20+Contractors!AJ20</f>
        <v>49</v>
      </c>
      <c r="AG40" s="23">
        <f>'People Costs'!AK20+Contractors!AK20</f>
        <v>49</v>
      </c>
      <c r="AH40" s="23">
        <f>'People Costs'!AL20+Contractors!AL20</f>
        <v>49</v>
      </c>
      <c r="AI40" s="23">
        <f>'People Costs'!AM20+Contractors!AM20</f>
        <v>49</v>
      </c>
      <c r="AJ40" s="23">
        <f>'People Costs'!AN20+Contractors!AN20</f>
        <v>49</v>
      </c>
      <c r="AK40" s="23">
        <f>'People Costs'!AO20+Contractors!AO20</f>
        <v>49</v>
      </c>
      <c r="AL40" s="23">
        <f>'People Costs'!AP20+Contractors!AP20</f>
        <v>49</v>
      </c>
      <c r="AM40" s="23">
        <f>'People Costs'!AQ20+Contractors!AQ20</f>
        <v>49</v>
      </c>
      <c r="AN40" s="23">
        <f>AM40</f>
        <v>49</v>
      </c>
      <c r="AO40" s="23">
        <f>'People Costs'!AR20+Contractors!AR20</f>
        <v>49</v>
      </c>
      <c r="AP40" s="23">
        <f>'People Costs'!AS20+Contractors!AS20</f>
        <v>49</v>
      </c>
      <c r="AQ40" s="23">
        <f>'People Costs'!AT20+Contractors!AT20</f>
        <v>49</v>
      </c>
      <c r="AR40" s="23">
        <f>'People Costs'!AU20+Contractors!AU20</f>
        <v>49</v>
      </c>
      <c r="AS40" s="23">
        <f>'People Costs'!AV20+Contractors!AV20</f>
        <v>49</v>
      </c>
      <c r="AT40" s="23">
        <f>'People Costs'!AW20+Contractors!AW20</f>
        <v>49</v>
      </c>
      <c r="AU40" s="23">
        <f>'People Costs'!AX20+Contractors!AX20</f>
        <v>49</v>
      </c>
      <c r="AV40" s="23">
        <f>'People Costs'!AY20+Contractors!AY20</f>
        <v>49</v>
      </c>
      <c r="AW40" s="23">
        <f>'People Costs'!AZ20+Contractors!AZ20</f>
        <v>49</v>
      </c>
      <c r="AX40" s="23">
        <f>'People Costs'!BA20+Contractors!BA20</f>
        <v>49</v>
      </c>
      <c r="AY40" s="23">
        <f>'People Costs'!BB20+Contractors!BB20</f>
        <v>49</v>
      </c>
      <c r="AZ40" s="23">
        <f>'People Costs'!BC20+Contractors!BC20</f>
        <v>49</v>
      </c>
      <c r="BA40" s="23">
        <f>AZ40</f>
        <v>49</v>
      </c>
      <c r="BB40" s="23">
        <f>'People Costs'!BD20+Contractors!BD20</f>
        <v>49</v>
      </c>
      <c r="BC40" s="23">
        <f>'People Costs'!BE20+Contractors!BE20</f>
        <v>49</v>
      </c>
      <c r="BD40" s="23">
        <f>'People Costs'!BF20+Contractors!BF20</f>
        <v>49</v>
      </c>
      <c r="BE40" s="23">
        <f>'People Costs'!BG20+Contractors!BG20</f>
        <v>49</v>
      </c>
      <c r="BF40" s="23">
        <f>'People Costs'!BH20+Contractors!BH20</f>
        <v>49</v>
      </c>
      <c r="BG40" s="23">
        <f>'People Costs'!BI20+Contractors!BI20</f>
        <v>49</v>
      </c>
      <c r="BH40" s="23">
        <f>'People Costs'!BJ20+Contractors!BJ20</f>
        <v>49</v>
      </c>
      <c r="BI40" s="23">
        <f>'People Costs'!BK20+Contractors!BK20</f>
        <v>49</v>
      </c>
      <c r="BJ40" s="23">
        <f>'People Costs'!BL20+Contractors!BL20</f>
        <v>49</v>
      </c>
      <c r="BK40" s="23">
        <f>'People Costs'!BM20+Contractors!BM20</f>
        <v>49</v>
      </c>
      <c r="BL40" s="23">
        <f>'People Costs'!BN20+Contractors!BN20</f>
        <v>49</v>
      </c>
      <c r="BM40" s="23">
        <f>'People Costs'!BO20+Contractors!BO20</f>
        <v>49</v>
      </c>
      <c r="BN40" s="23">
        <f>BM40</f>
        <v>49</v>
      </c>
    </row>
    <row r="41" ht="12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2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2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2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2"/>
    </row>
    <row r="42" ht="12.75" hidden="1" customHeight="1">
      <c r="A42" s="3" t="s">
        <v>33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">
        <f t="shared" ref="N42:BN42" si="40">+N15/N40</f>
        <v>607963.9286</v>
      </c>
      <c r="O42" s="2">
        <f t="shared" si="40"/>
        <v>0</v>
      </c>
      <c r="P42" s="2">
        <f t="shared" si="40"/>
        <v>70000</v>
      </c>
      <c r="Q42" s="2">
        <f t="shared" si="40"/>
        <v>72000</v>
      </c>
      <c r="R42" s="2">
        <f t="shared" si="40"/>
        <v>74000</v>
      </c>
      <c r="S42" s="2">
        <f t="shared" si="40"/>
        <v>76000</v>
      </c>
      <c r="T42" s="2">
        <f t="shared" si="40"/>
        <v>84000</v>
      </c>
      <c r="U42" s="2">
        <f t="shared" si="40"/>
        <v>86000</v>
      </c>
      <c r="V42" s="2">
        <f t="shared" si="40"/>
        <v>45517.24138</v>
      </c>
      <c r="W42" s="2">
        <f t="shared" si="40"/>
        <v>34615.38462</v>
      </c>
      <c r="X42" s="2">
        <f t="shared" si="40"/>
        <v>33658.53659</v>
      </c>
      <c r="Y42" s="2">
        <f t="shared" si="40"/>
        <v>32790.69767</v>
      </c>
      <c r="Z42" s="2">
        <f t="shared" si="40"/>
        <v>32608.69565</v>
      </c>
      <c r="AA42" s="2">
        <f t="shared" si="40"/>
        <v>304182.0652</v>
      </c>
      <c r="AB42" s="2">
        <f t="shared" si="40"/>
        <v>36170.21277</v>
      </c>
      <c r="AC42" s="2">
        <f t="shared" si="40"/>
        <v>40444.44444</v>
      </c>
      <c r="AD42" s="2">
        <f t="shared" si="40"/>
        <v>39361.70213</v>
      </c>
      <c r="AE42" s="2">
        <f t="shared" si="40"/>
        <v>38541.66667</v>
      </c>
      <c r="AF42" s="2">
        <f t="shared" si="40"/>
        <v>37755.10204</v>
      </c>
      <c r="AG42" s="2">
        <f t="shared" si="40"/>
        <v>37755.10204</v>
      </c>
      <c r="AH42" s="2">
        <f t="shared" si="40"/>
        <v>37755.10204</v>
      </c>
      <c r="AI42" s="2">
        <f t="shared" si="40"/>
        <v>37755.10204</v>
      </c>
      <c r="AJ42" s="2">
        <f t="shared" si="40"/>
        <v>37755.10204</v>
      </c>
      <c r="AK42" s="2">
        <f t="shared" si="40"/>
        <v>37755.10204</v>
      </c>
      <c r="AL42" s="2">
        <f t="shared" si="40"/>
        <v>37755.10204</v>
      </c>
      <c r="AM42" s="2">
        <f t="shared" si="40"/>
        <v>37755.10204</v>
      </c>
      <c r="AN42" s="2">
        <f t="shared" si="40"/>
        <v>453858.6735</v>
      </c>
      <c r="AO42" s="2">
        <f t="shared" si="40"/>
        <v>41836.73469</v>
      </c>
      <c r="AP42" s="2">
        <f t="shared" si="40"/>
        <v>45510.20408</v>
      </c>
      <c r="AQ42" s="2">
        <f t="shared" si="40"/>
        <v>49387.7551</v>
      </c>
      <c r="AR42" s="2">
        <f t="shared" si="40"/>
        <v>53265.30612</v>
      </c>
      <c r="AS42" s="2">
        <f t="shared" si="40"/>
        <v>55918.36735</v>
      </c>
      <c r="AT42" s="2">
        <f t="shared" si="40"/>
        <v>55918.36735</v>
      </c>
      <c r="AU42" s="2">
        <f t="shared" si="40"/>
        <v>57346.93878</v>
      </c>
      <c r="AV42" s="2">
        <f t="shared" si="40"/>
        <v>57346.93878</v>
      </c>
      <c r="AW42" s="2">
        <f t="shared" si="40"/>
        <v>57346.93878</v>
      </c>
      <c r="AX42" s="2">
        <f t="shared" si="40"/>
        <v>57346.93878</v>
      </c>
      <c r="AY42" s="2">
        <f t="shared" si="40"/>
        <v>57346.93878</v>
      </c>
      <c r="AZ42" s="2">
        <f t="shared" si="40"/>
        <v>57346.93878</v>
      </c>
      <c r="BA42" s="2">
        <f t="shared" si="40"/>
        <v>653382.2449</v>
      </c>
      <c r="BB42" s="2">
        <f t="shared" si="40"/>
        <v>59387.7551</v>
      </c>
      <c r="BC42" s="2">
        <f t="shared" si="40"/>
        <v>63265.30612</v>
      </c>
      <c r="BD42" s="2">
        <f t="shared" si="40"/>
        <v>64693.87755</v>
      </c>
      <c r="BE42" s="2">
        <f t="shared" si="40"/>
        <v>68571.42857</v>
      </c>
      <c r="BF42" s="2">
        <f t="shared" si="40"/>
        <v>70612.2449</v>
      </c>
      <c r="BG42" s="2">
        <f t="shared" si="40"/>
        <v>73877.55102</v>
      </c>
      <c r="BH42" s="2">
        <f t="shared" si="40"/>
        <v>75918.36735</v>
      </c>
      <c r="BI42" s="2">
        <f t="shared" si="40"/>
        <v>79795.91837</v>
      </c>
      <c r="BJ42" s="2">
        <f t="shared" si="40"/>
        <v>81224.4898</v>
      </c>
      <c r="BK42" s="2">
        <f t="shared" si="40"/>
        <v>85102.04082</v>
      </c>
      <c r="BL42" s="2">
        <f t="shared" si="40"/>
        <v>90816.32653</v>
      </c>
      <c r="BM42" s="2">
        <f t="shared" si="40"/>
        <v>94081.63265</v>
      </c>
      <c r="BN42" s="2">
        <f t="shared" si="40"/>
        <v>918718.4694</v>
      </c>
    </row>
    <row r="43" ht="12.75" hidden="1" customHeight="1">
      <c r="A43" s="3" t="s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4">
        <f t="shared" ref="N43:BN43" si="41">N23/N15</f>
        <v>0.07813060256</v>
      </c>
      <c r="O43" s="24" t="str">
        <f t="shared" si="41"/>
        <v>#DIV/0!</v>
      </c>
      <c r="P43" s="24">
        <f t="shared" si="41"/>
        <v>0.07586034786</v>
      </c>
      <c r="Q43" s="24">
        <f t="shared" si="41"/>
        <v>0.07573742153</v>
      </c>
      <c r="R43" s="24">
        <f t="shared" si="41"/>
        <v>0.07562208581</v>
      </c>
      <c r="S43" s="24">
        <f t="shared" si="41"/>
        <v>0.07551374145</v>
      </c>
      <c r="T43" s="24">
        <f t="shared" si="41"/>
        <v>0.07502612322</v>
      </c>
      <c r="U43" s="24">
        <f t="shared" si="41"/>
        <v>0.07494667849</v>
      </c>
      <c r="V43" s="24">
        <f t="shared" si="41"/>
        <v>0.07487164034</v>
      </c>
      <c r="W43" s="24">
        <f t="shared" si="41"/>
        <v>0.074800715</v>
      </c>
      <c r="X43" s="24">
        <f t="shared" si="41"/>
        <v>0.07473363424</v>
      </c>
      <c r="Y43" s="24">
        <f t="shared" si="41"/>
        <v>0.07467015266</v>
      </c>
      <c r="Z43" s="24">
        <f t="shared" si="41"/>
        <v>0.0744263435</v>
      </c>
      <c r="AA43" s="24">
        <f t="shared" si="41"/>
        <v>0.08004858597</v>
      </c>
      <c r="AB43" s="24">
        <f t="shared" si="41"/>
        <v>0.07394080309</v>
      </c>
      <c r="AC43" s="24">
        <f t="shared" si="41"/>
        <v>0.07371500838</v>
      </c>
      <c r="AD43" s="24">
        <f t="shared" si="41"/>
        <v>0.07368881906</v>
      </c>
      <c r="AE43" s="24">
        <f t="shared" si="41"/>
        <v>0.07372287311</v>
      </c>
      <c r="AF43" s="24">
        <f t="shared" si="41"/>
        <v>0.07375692716</v>
      </c>
      <c r="AG43" s="24">
        <f t="shared" si="41"/>
        <v>0.07379098122</v>
      </c>
      <c r="AH43" s="24">
        <f t="shared" si="41"/>
        <v>0.07382503527</v>
      </c>
      <c r="AI43" s="24">
        <f t="shared" si="41"/>
        <v>0.07385908933</v>
      </c>
      <c r="AJ43" s="24">
        <f t="shared" si="41"/>
        <v>0.07389314338</v>
      </c>
      <c r="AK43" s="24">
        <f t="shared" si="41"/>
        <v>0.07392719743</v>
      </c>
      <c r="AL43" s="24">
        <f t="shared" si="41"/>
        <v>0.07396125149</v>
      </c>
      <c r="AM43" s="24">
        <f t="shared" si="41"/>
        <v>0.07399530554</v>
      </c>
      <c r="AN43" s="24">
        <f t="shared" si="41"/>
        <v>0.07311180132</v>
      </c>
      <c r="AO43" s="24">
        <f t="shared" si="41"/>
        <v>0.0635208611</v>
      </c>
      <c r="AP43" s="24">
        <f t="shared" si="41"/>
        <v>0.06326410998</v>
      </c>
      <c r="AQ43" s="24">
        <f t="shared" si="41"/>
        <v>0.06303461374</v>
      </c>
      <c r="AR43" s="24">
        <f t="shared" si="41"/>
        <v>0.06283991006</v>
      </c>
      <c r="AS43" s="24">
        <f t="shared" si="41"/>
        <v>0.06273111871</v>
      </c>
      <c r="AT43" s="24">
        <f t="shared" si="41"/>
        <v>0.06275706761</v>
      </c>
      <c r="AU43" s="24">
        <f t="shared" si="41"/>
        <v>0.06271432927</v>
      </c>
      <c r="AV43" s="24">
        <f t="shared" si="41"/>
        <v>0.06274027233</v>
      </c>
      <c r="AW43" s="24">
        <f t="shared" si="41"/>
        <v>0.06276621539</v>
      </c>
      <c r="AX43" s="24">
        <f t="shared" si="41"/>
        <v>0.06279215845</v>
      </c>
      <c r="AY43" s="24">
        <f t="shared" si="41"/>
        <v>0.06281810151</v>
      </c>
      <c r="AZ43" s="24">
        <f t="shared" si="41"/>
        <v>0.06284404457</v>
      </c>
      <c r="BA43" s="24">
        <f t="shared" si="41"/>
        <v>0.06216154943</v>
      </c>
      <c r="BB43" s="24">
        <f t="shared" si="41"/>
        <v>0.06277229047</v>
      </c>
      <c r="BC43" s="24">
        <f t="shared" si="41"/>
        <v>0.06262792428</v>
      </c>
      <c r="BD43" s="24">
        <f t="shared" si="41"/>
        <v>0.06259544645</v>
      </c>
      <c r="BE43" s="24">
        <f t="shared" si="41"/>
        <v>0.06247385871</v>
      </c>
      <c r="BF43" s="24">
        <f t="shared" si="41"/>
        <v>0.06242759111</v>
      </c>
      <c r="BG43" s="24">
        <f t="shared" si="41"/>
        <v>0.06234515615</v>
      </c>
      <c r="BH43" s="24">
        <f t="shared" si="41"/>
        <v>0.06230703367</v>
      </c>
      <c r="BI43" s="24">
        <f t="shared" si="41"/>
        <v>0.06221955633</v>
      </c>
      <c r="BJ43" s="24">
        <f t="shared" si="41"/>
        <v>0.06220516715</v>
      </c>
      <c r="BK43" s="24">
        <f t="shared" si="41"/>
        <v>0.0621290804</v>
      </c>
      <c r="BL43" s="24">
        <f t="shared" si="41"/>
        <v>0.06201898096</v>
      </c>
      <c r="BM43" s="24">
        <f t="shared" si="41"/>
        <v>0.06197253042</v>
      </c>
      <c r="BN43" s="24">
        <f t="shared" si="41"/>
        <v>0.06153726965</v>
      </c>
    </row>
    <row r="44" ht="12.75" customHeight="1">
      <c r="A44" s="3" t="s">
        <v>35</v>
      </c>
      <c r="B44" s="12">
        <f>Cashflow!G19</f>
        <v>250000</v>
      </c>
      <c r="C44" s="12">
        <f>Cashflow!H19</f>
        <v>250000</v>
      </c>
      <c r="D44" s="12">
        <f>Cashflow!I19</f>
        <v>250000</v>
      </c>
      <c r="E44" s="12" t="str">
        <f>Cashflow!J19</f>
        <v/>
      </c>
      <c r="F44" s="12">
        <f>Cashflow!K19</f>
        <v>250000</v>
      </c>
      <c r="G44" s="12">
        <f>Cashflow!L19</f>
        <v>0</v>
      </c>
      <c r="H44" s="12">
        <f>Cashflow!M19</f>
        <v>0</v>
      </c>
      <c r="I44" s="12">
        <f>Cashflow!N19</f>
        <v>0</v>
      </c>
      <c r="J44" s="12">
        <f>Cashflow!O19</f>
        <v>0</v>
      </c>
      <c r="K44" s="12">
        <f>Cashflow!P19</f>
        <v>0</v>
      </c>
      <c r="L44" s="12">
        <f>Cashflow!Q19</f>
        <v>0</v>
      </c>
      <c r="M44" s="12">
        <f>Cashflow!R19</f>
        <v>0</v>
      </c>
      <c r="N44" s="12">
        <f>SUM(B44:M44)</f>
        <v>1000000</v>
      </c>
      <c r="O44" s="12">
        <f>Cashflow!S19</f>
        <v>0</v>
      </c>
      <c r="P44" s="12">
        <f>Cashflow!T19</f>
        <v>0</v>
      </c>
      <c r="Q44" s="12">
        <f>Cashflow!U19</f>
        <v>10000000</v>
      </c>
      <c r="R44" s="12">
        <f>Cashflow!V19</f>
        <v>0</v>
      </c>
      <c r="S44" s="12">
        <f>Cashflow!W19</f>
        <v>0</v>
      </c>
      <c r="T44" s="12">
        <f>Cashflow!X19</f>
        <v>0</v>
      </c>
      <c r="U44" s="12" t="str">
        <f>Cashflow!Y19</f>
        <v/>
      </c>
      <c r="V44" s="12">
        <f>Cashflow!Z19</f>
        <v>0</v>
      </c>
      <c r="W44" s="12">
        <f>Cashflow!AA19</f>
        <v>0</v>
      </c>
      <c r="X44" s="12">
        <f>Cashflow!AB19</f>
        <v>0</v>
      </c>
      <c r="Y44" s="12">
        <f>Cashflow!AC19</f>
        <v>0</v>
      </c>
      <c r="Z44" s="12">
        <f>Cashflow!AD19</f>
        <v>0</v>
      </c>
      <c r="AA44" s="12">
        <f>SUM(O44:Z44)</f>
        <v>10000000</v>
      </c>
      <c r="AB44" s="12">
        <f>Cashflow!AE19</f>
        <v>0</v>
      </c>
      <c r="AC44" s="12">
        <f>Cashflow!AF19</f>
        <v>0</v>
      </c>
      <c r="AD44" s="12">
        <f>Cashflow!AG19</f>
        <v>0</v>
      </c>
      <c r="AE44" s="12">
        <f>Cashflow!AH19</f>
        <v>0</v>
      </c>
      <c r="AF44" s="12">
        <f>Cashflow!AI19</f>
        <v>0</v>
      </c>
      <c r="AG44" s="12">
        <f>Cashflow!AJ19</f>
        <v>0</v>
      </c>
      <c r="AH44" s="12">
        <f>Cashflow!AK19</f>
        <v>0</v>
      </c>
      <c r="AI44" s="12">
        <f>Cashflow!AL19</f>
        <v>0</v>
      </c>
      <c r="AJ44" s="12">
        <f>Cashflow!AM19</f>
        <v>0</v>
      </c>
      <c r="AK44" s="12">
        <f>Cashflow!AN19</f>
        <v>0</v>
      </c>
      <c r="AL44" s="12">
        <f>Cashflow!AO19</f>
        <v>0</v>
      </c>
      <c r="AM44" s="12">
        <f>Cashflow!AP19</f>
        <v>0</v>
      </c>
      <c r="AN44" s="12">
        <f>SUM(AB44:AM44)</f>
        <v>0</v>
      </c>
      <c r="AO44" s="12">
        <f>Cashflow!AR19</f>
        <v>0</v>
      </c>
      <c r="AP44" s="12">
        <f>Cashflow!AS19</f>
        <v>0</v>
      </c>
      <c r="AQ44" s="12">
        <f>Cashflow!AT19</f>
        <v>0</v>
      </c>
      <c r="AR44" s="12">
        <f>Cashflow!AU19</f>
        <v>0</v>
      </c>
      <c r="AS44" s="12">
        <f>Cashflow!AV19</f>
        <v>0</v>
      </c>
      <c r="AT44" s="12">
        <f>Cashflow!AW19</f>
        <v>0</v>
      </c>
      <c r="AU44" s="12">
        <f>Cashflow!AX19</f>
        <v>0</v>
      </c>
      <c r="AV44" s="12">
        <f>Cashflow!AY19</f>
        <v>0</v>
      </c>
      <c r="AW44" s="12">
        <f>Cashflow!AZ19</f>
        <v>0</v>
      </c>
      <c r="AX44" s="12">
        <f>Cashflow!BA19</f>
        <v>0</v>
      </c>
      <c r="AY44" s="12">
        <f>Cashflow!BB19</f>
        <v>0</v>
      </c>
      <c r="AZ44" s="12">
        <f>Cashflow!BC19</f>
        <v>0</v>
      </c>
      <c r="BA44" s="12">
        <f>SUM(AO44:AZ44)</f>
        <v>0</v>
      </c>
      <c r="BB44" s="12">
        <f>Cashflow!BD19</f>
        <v>0</v>
      </c>
      <c r="BC44" s="12">
        <f>Cashflow!BE19</f>
        <v>0</v>
      </c>
      <c r="BD44" s="12">
        <f>Cashflow!BF19</f>
        <v>0</v>
      </c>
      <c r="BE44" s="12">
        <f>Cashflow!BG19</f>
        <v>0</v>
      </c>
      <c r="BF44" s="12">
        <f>Cashflow!BH19</f>
        <v>0</v>
      </c>
      <c r="BG44" s="12">
        <f>Cashflow!BI19</f>
        <v>0</v>
      </c>
      <c r="BH44" s="12">
        <f>Cashflow!BJ19</f>
        <v>0</v>
      </c>
      <c r="BI44" s="12">
        <f>Cashflow!BK19</f>
        <v>0</v>
      </c>
      <c r="BJ44" s="12">
        <f>Cashflow!BL19</f>
        <v>0</v>
      </c>
      <c r="BK44" s="12">
        <f>Cashflow!BM19</f>
        <v>0</v>
      </c>
      <c r="BL44" s="12">
        <f>Cashflow!BN19</f>
        <v>0</v>
      </c>
      <c r="BM44" s="12" t="str">
        <f>Cashflow!BO19</f>
        <v/>
      </c>
      <c r="BN44" s="12">
        <f>SUM(BB44:BM44)</f>
        <v>0</v>
      </c>
    </row>
    <row r="45" ht="12.75" customHeight="1">
      <c r="A45" s="3" t="s">
        <v>36</v>
      </c>
      <c r="B45" s="12">
        <f>Cashflow!G25</f>
        <v>155313.2579</v>
      </c>
      <c r="C45" s="12">
        <f>Cashflow!H25</f>
        <v>220308.3809</v>
      </c>
      <c r="D45" s="12">
        <f>Cashflow!I25</f>
        <v>242844.1888</v>
      </c>
      <c r="E45" s="12">
        <f>Cashflow!J25</f>
        <v>107097.8859</v>
      </c>
      <c r="F45" s="12">
        <f>Cashflow!K25</f>
        <v>217530.043</v>
      </c>
      <c r="G45" s="12">
        <f>Cashflow!L25</f>
        <v>224722.3651</v>
      </c>
      <c r="H45" s="12">
        <f>Cashflow!M25</f>
        <v>260927.0572</v>
      </c>
      <c r="I45" s="12">
        <f>Cashflow!N25</f>
        <v>287909.8035</v>
      </c>
      <c r="J45" s="12">
        <f>Cashflow!O25</f>
        <v>286781.4172</v>
      </c>
      <c r="K45" s="12">
        <f>Cashflow!P25</f>
        <v>234678.3743</v>
      </c>
      <c r="L45" s="12">
        <f>Cashflow!Q25</f>
        <v>190595.5214</v>
      </c>
      <c r="M45" s="12">
        <f>Cashflow!R25</f>
        <v>137888.1052</v>
      </c>
      <c r="N45" s="2">
        <f>M45</f>
        <v>137888.1052</v>
      </c>
      <c r="O45" s="12">
        <f>Cashflow!S25</f>
        <v>90557.01079</v>
      </c>
      <c r="P45" s="12">
        <f>Cashflow!T25</f>
        <v>31933.77972</v>
      </c>
      <c r="Q45" s="12">
        <f>Cashflow!U25</f>
        <v>9998363.078</v>
      </c>
      <c r="R45" s="12">
        <f>Cashflow!V25</f>
        <v>9969932.406</v>
      </c>
      <c r="S45" s="12">
        <f>Cashflow!W25</f>
        <v>9946644.287</v>
      </c>
      <c r="T45" s="12">
        <f>Cashflow!X25</f>
        <v>9868488.245</v>
      </c>
      <c r="U45" s="12">
        <f>Cashflow!Y25</f>
        <v>9855779.855</v>
      </c>
      <c r="V45" s="12">
        <f>Cashflow!Z25</f>
        <v>9740793.826</v>
      </c>
      <c r="W45" s="12">
        <f>Cashflow!AA25</f>
        <v>9622644.639</v>
      </c>
      <c r="X45" s="12">
        <f>Cashflow!AB25</f>
        <v>9502632.985</v>
      </c>
      <c r="Y45" s="12">
        <f>Cashflow!AC25</f>
        <v>9373703.128</v>
      </c>
      <c r="Z45" s="12">
        <f>Cashflow!AD25</f>
        <v>9205228.52</v>
      </c>
      <c r="AA45" s="2">
        <f>Z45</f>
        <v>9205228.52</v>
      </c>
      <c r="AB45" s="12">
        <f>Cashflow!AE25</f>
        <v>9018149.882</v>
      </c>
      <c r="AC45" s="12">
        <f>Cashflow!AF25</f>
        <v>8862232.364</v>
      </c>
      <c r="AD45" s="12">
        <f>Cashflow!AG25</f>
        <v>8809267.184</v>
      </c>
      <c r="AE45" s="12">
        <f>Cashflow!AH25</f>
        <v>8791623.781</v>
      </c>
      <c r="AF45" s="12">
        <f>Cashflow!AI25</f>
        <v>8778278.851</v>
      </c>
      <c r="AG45" s="12">
        <f>Cashflow!AJ25</f>
        <v>8766101.725</v>
      </c>
      <c r="AH45" s="12">
        <f>Cashflow!AK25</f>
        <v>8754092.404</v>
      </c>
      <c r="AI45" s="12">
        <f>Cashflow!AL25</f>
        <v>8742250.889</v>
      </c>
      <c r="AJ45" s="12">
        <f>Cashflow!AM25</f>
        <v>8730577.178</v>
      </c>
      <c r="AK45" s="12">
        <f>Cashflow!AN25</f>
        <v>8719071.272</v>
      </c>
      <c r="AL45" s="12">
        <f>Cashflow!AO25</f>
        <v>8707733.172</v>
      </c>
      <c r="AM45" s="12">
        <f>Cashflow!AP25</f>
        <v>8696562.876</v>
      </c>
      <c r="AN45" s="2">
        <f>AM45</f>
        <v>8696562.876</v>
      </c>
      <c r="AO45" s="12">
        <f>Cashflow!AQ25</f>
        <v>8577858.185</v>
      </c>
      <c r="AP45" s="12">
        <f>Cashflow!AR25</f>
        <v>8470063.551</v>
      </c>
      <c r="AQ45" s="12">
        <f>Cashflow!AS25</f>
        <v>8397156.399</v>
      </c>
      <c r="AR45" s="12">
        <f>Cashflow!AT25</f>
        <v>8359604.205</v>
      </c>
      <c r="AS45" s="12">
        <f>Cashflow!AU25</f>
        <v>8396746.031</v>
      </c>
      <c r="AT45" s="12">
        <f>Cashflow!AV25</f>
        <v>8551510.476</v>
      </c>
      <c r="AU45" s="12">
        <f>Cashflow!AW25</f>
        <v>8686115.882</v>
      </c>
      <c r="AV45" s="12">
        <f>Cashflow!AX25</f>
        <v>8865752.448</v>
      </c>
      <c r="AW45" s="12">
        <f>Cashflow!AY25</f>
        <v>9058225.574</v>
      </c>
      <c r="AX45" s="12">
        <f>Cashflow!AZ25</f>
        <v>9250935.261</v>
      </c>
      <c r="AY45" s="12">
        <f>Cashflow!BA25</f>
        <v>9443881.509</v>
      </c>
      <c r="AZ45" s="12">
        <f>Cashflow!BB25</f>
        <v>9637064.317</v>
      </c>
      <c r="BA45" s="2">
        <f>AZ45</f>
        <v>9637064.317</v>
      </c>
      <c r="BB45" s="12">
        <f>Cashflow!BC25</f>
        <v>9751461.061</v>
      </c>
      <c r="BC45" s="12">
        <f>Cashflow!BD25</f>
        <v>9783986.421</v>
      </c>
      <c r="BD45" s="12">
        <f>Cashflow!BE25</f>
        <v>9926224.386</v>
      </c>
      <c r="BE45" s="12">
        <f>Cashflow!BF25</f>
        <v>10031338.73</v>
      </c>
      <c r="BF45" s="12">
        <f>Cashflow!BG25</f>
        <v>10207978.2</v>
      </c>
      <c r="BG45" s="12">
        <f>Cashflow!BH25</f>
        <v>10384832.61</v>
      </c>
      <c r="BH45" s="12">
        <f>Cashflow!BI25</f>
        <v>10619883.04</v>
      </c>
      <c r="BI45" s="12">
        <f>Cashflow!BJ25</f>
        <v>10831196.32</v>
      </c>
      <c r="BJ45" s="12">
        <f>Cashflow!BK25</f>
        <v>11138044.18</v>
      </c>
      <c r="BK45" s="12">
        <f>Cashflow!BL25</f>
        <v>11407825.8</v>
      </c>
      <c r="BL45" s="12">
        <f>Cashflow!BM25</f>
        <v>11638705.48</v>
      </c>
      <c r="BM45" s="12">
        <f>Cashflow!BN25</f>
        <v>11983257.98</v>
      </c>
      <c r="BN45" s="2">
        <f>BM45</f>
        <v>11983257.98</v>
      </c>
    </row>
    <row r="46" ht="12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2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2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2"/>
    </row>
    <row r="47" ht="12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2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2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2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2"/>
    </row>
    <row r="48" ht="12.75" customHeight="1">
      <c r="A48" s="3" t="s">
        <v>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" t="s">
        <v>5</v>
      </c>
      <c r="O48" s="2">
        <f t="shared" ref="O48:Z48" si="42">O15/O40</f>
        <v>0</v>
      </c>
      <c r="P48" s="2">
        <f t="shared" si="42"/>
        <v>70000</v>
      </c>
      <c r="Q48" s="2">
        <f t="shared" si="42"/>
        <v>72000</v>
      </c>
      <c r="R48" s="2">
        <f t="shared" si="42"/>
        <v>74000</v>
      </c>
      <c r="S48" s="2">
        <f t="shared" si="42"/>
        <v>76000</v>
      </c>
      <c r="T48" s="2">
        <f t="shared" si="42"/>
        <v>84000</v>
      </c>
      <c r="U48" s="2">
        <f t="shared" si="42"/>
        <v>86000</v>
      </c>
      <c r="V48" s="2">
        <f t="shared" si="42"/>
        <v>45517.24138</v>
      </c>
      <c r="W48" s="2">
        <f t="shared" si="42"/>
        <v>34615.38462</v>
      </c>
      <c r="X48" s="2">
        <f t="shared" si="42"/>
        <v>33658.53659</v>
      </c>
      <c r="Y48" s="2">
        <f t="shared" si="42"/>
        <v>32790.69767</v>
      </c>
      <c r="Z48" s="2">
        <f t="shared" si="42"/>
        <v>32608.69565</v>
      </c>
      <c r="AA48" s="2" t="s">
        <v>5</v>
      </c>
      <c r="AB48" s="2">
        <f t="shared" ref="AB48:AM48" si="43">AB15/AB40</f>
        <v>36170.21277</v>
      </c>
      <c r="AC48" s="2">
        <f t="shared" si="43"/>
        <v>40444.44444</v>
      </c>
      <c r="AD48" s="2">
        <f t="shared" si="43"/>
        <v>39361.70213</v>
      </c>
      <c r="AE48" s="2">
        <f t="shared" si="43"/>
        <v>38541.66667</v>
      </c>
      <c r="AF48" s="2">
        <f t="shared" si="43"/>
        <v>37755.10204</v>
      </c>
      <c r="AG48" s="2">
        <f t="shared" si="43"/>
        <v>37755.10204</v>
      </c>
      <c r="AH48" s="2">
        <f t="shared" si="43"/>
        <v>37755.10204</v>
      </c>
      <c r="AI48" s="2">
        <f t="shared" si="43"/>
        <v>37755.10204</v>
      </c>
      <c r="AJ48" s="2">
        <f t="shared" si="43"/>
        <v>37755.10204</v>
      </c>
      <c r="AK48" s="2">
        <f t="shared" si="43"/>
        <v>37755.10204</v>
      </c>
      <c r="AL48" s="2">
        <f t="shared" si="43"/>
        <v>37755.10204</v>
      </c>
      <c r="AM48" s="2">
        <f t="shared" si="43"/>
        <v>37755.10204</v>
      </c>
      <c r="AN48" s="2" t="s">
        <v>5</v>
      </c>
      <c r="AO48" s="2">
        <f t="shared" ref="AO48:AZ48" si="44">AO15/AO40</f>
        <v>41836.73469</v>
      </c>
      <c r="AP48" s="2">
        <f t="shared" si="44"/>
        <v>45510.20408</v>
      </c>
      <c r="AQ48" s="2">
        <f t="shared" si="44"/>
        <v>49387.7551</v>
      </c>
      <c r="AR48" s="2">
        <f t="shared" si="44"/>
        <v>53265.30612</v>
      </c>
      <c r="AS48" s="2">
        <f t="shared" si="44"/>
        <v>55918.36735</v>
      </c>
      <c r="AT48" s="2">
        <f t="shared" si="44"/>
        <v>55918.36735</v>
      </c>
      <c r="AU48" s="2">
        <f t="shared" si="44"/>
        <v>57346.93878</v>
      </c>
      <c r="AV48" s="2">
        <f t="shared" si="44"/>
        <v>57346.93878</v>
      </c>
      <c r="AW48" s="2">
        <f t="shared" si="44"/>
        <v>57346.93878</v>
      </c>
      <c r="AX48" s="2">
        <f t="shared" si="44"/>
        <v>57346.93878</v>
      </c>
      <c r="AY48" s="2">
        <f t="shared" si="44"/>
        <v>57346.93878</v>
      </c>
      <c r="AZ48" s="2">
        <f t="shared" si="44"/>
        <v>57346.93878</v>
      </c>
      <c r="BA48" s="2" t="s">
        <v>5</v>
      </c>
      <c r="BB48" s="2">
        <f t="shared" ref="BB48:BM48" si="45">BB15/BB40</f>
        <v>59387.7551</v>
      </c>
      <c r="BC48" s="2">
        <f t="shared" si="45"/>
        <v>63265.30612</v>
      </c>
      <c r="BD48" s="2">
        <f t="shared" si="45"/>
        <v>64693.87755</v>
      </c>
      <c r="BE48" s="2">
        <f t="shared" si="45"/>
        <v>68571.42857</v>
      </c>
      <c r="BF48" s="2">
        <f t="shared" si="45"/>
        <v>70612.2449</v>
      </c>
      <c r="BG48" s="2">
        <f t="shared" si="45"/>
        <v>73877.55102</v>
      </c>
      <c r="BH48" s="2">
        <f t="shared" si="45"/>
        <v>75918.36735</v>
      </c>
      <c r="BI48" s="2">
        <f t="shared" si="45"/>
        <v>79795.91837</v>
      </c>
      <c r="BJ48" s="2">
        <f t="shared" si="45"/>
        <v>81224.4898</v>
      </c>
      <c r="BK48" s="2">
        <f t="shared" si="45"/>
        <v>85102.04082</v>
      </c>
      <c r="BL48" s="2">
        <f t="shared" si="45"/>
        <v>90816.32653</v>
      </c>
      <c r="BM48" s="2">
        <f t="shared" si="45"/>
        <v>94081.63265</v>
      </c>
      <c r="BN48" s="2" t="s">
        <v>5</v>
      </c>
    </row>
    <row r="49" ht="12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2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2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2"/>
    </row>
    <row r="50" ht="12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2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2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2"/>
    </row>
    <row r="51" ht="12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2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2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2"/>
    </row>
    <row r="52" ht="12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2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2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2"/>
    </row>
    <row r="53" ht="12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2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2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2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2"/>
    </row>
    <row r="54" ht="12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2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2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2"/>
    </row>
    <row r="55" ht="12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2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2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2"/>
    </row>
    <row r="56" ht="12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2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2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2"/>
    </row>
    <row r="57" ht="12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2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2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2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2"/>
    </row>
    <row r="58" ht="12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2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2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2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2"/>
    </row>
    <row r="59" ht="12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2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2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2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2"/>
    </row>
    <row r="60" ht="12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2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2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2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2"/>
    </row>
    <row r="61" ht="12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2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2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2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2"/>
    </row>
    <row r="62" ht="12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2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2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2"/>
    </row>
    <row r="63" ht="12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2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2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2"/>
    </row>
    <row r="64" ht="12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2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2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2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2"/>
    </row>
    <row r="65" ht="12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2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2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2"/>
    </row>
    <row r="66" ht="12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2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2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2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2"/>
    </row>
    <row r="67" ht="12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2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2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2"/>
    </row>
    <row r="68" ht="12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2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2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2"/>
    </row>
    <row r="69" ht="12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2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2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2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2"/>
    </row>
    <row r="70" ht="12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2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2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2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2"/>
    </row>
    <row r="71" ht="12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2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2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2"/>
    </row>
    <row r="72" ht="12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2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2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2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2"/>
    </row>
    <row r="73" ht="12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2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2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2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2"/>
    </row>
    <row r="74" ht="12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2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2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2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2"/>
    </row>
    <row r="75" ht="12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2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2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2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2"/>
    </row>
    <row r="76" ht="12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2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2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2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2"/>
    </row>
    <row r="77" ht="12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2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2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2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2"/>
    </row>
    <row r="78" ht="12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2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2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2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2"/>
    </row>
    <row r="79" ht="12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2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2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2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2"/>
    </row>
    <row r="80" ht="12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2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2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2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2"/>
    </row>
    <row r="81" ht="12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2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2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2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2"/>
    </row>
    <row r="82" ht="12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2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2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2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2"/>
    </row>
    <row r="83" ht="12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2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2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2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2"/>
    </row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2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2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2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2"/>
    </row>
    <row r="85" ht="12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2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2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2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2"/>
    </row>
    <row r="86" ht="12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2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2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2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2"/>
    </row>
    <row r="87" ht="12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2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2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2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2"/>
    </row>
    <row r="88" ht="12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2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2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2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2"/>
    </row>
    <row r="89" ht="12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2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2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2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2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2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2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2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2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2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2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2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2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2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2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2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2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2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2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2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2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2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2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2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2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2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2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2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2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2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2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2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2"/>
    </row>
    <row r="97" ht="12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2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2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2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2"/>
    </row>
    <row r="98" ht="12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2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2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2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2"/>
    </row>
    <row r="99" ht="12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2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2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2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2"/>
    </row>
    <row r="100" ht="12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2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2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2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2"/>
    </row>
    <row r="101" ht="12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2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2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2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2"/>
    </row>
    <row r="102" ht="12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2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2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2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2"/>
    </row>
    <row r="103" ht="12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2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2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2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2"/>
    </row>
    <row r="104" ht="12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2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2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2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2"/>
    </row>
    <row r="105" ht="12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2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2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2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2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2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2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2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2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2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2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2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2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2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2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2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2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2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2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2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2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2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2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2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2"/>
    </row>
    <row r="111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2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2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2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2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2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2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2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2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2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2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2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2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2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2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2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2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2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2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2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2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2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2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2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2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2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2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2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2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2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2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2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2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2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2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2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2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2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2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2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2"/>
    </row>
    <row r="121" ht="12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2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2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2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2"/>
    </row>
    <row r="122" ht="12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2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2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2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2"/>
    </row>
    <row r="123" ht="12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2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2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2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2"/>
    </row>
    <row r="124" ht="12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2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2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2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2"/>
    </row>
    <row r="125" ht="12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2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2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2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2"/>
    </row>
    <row r="126" ht="12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2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2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2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2"/>
    </row>
    <row r="127" ht="12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2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2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2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2"/>
    </row>
    <row r="128" ht="12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2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2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2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2"/>
    </row>
    <row r="129" ht="12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2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2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2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2"/>
    </row>
    <row r="130" ht="12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2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2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2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2"/>
    </row>
    <row r="131" ht="12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2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2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2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2"/>
    </row>
    <row r="132" ht="12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2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2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2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2"/>
    </row>
    <row r="133" ht="12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2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2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2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2"/>
    </row>
    <row r="134" ht="12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2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2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2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2"/>
    </row>
    <row r="135" ht="12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2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2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2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2"/>
    </row>
    <row r="136" ht="12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2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2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2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2"/>
    </row>
    <row r="137" ht="12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2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2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2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2"/>
    </row>
    <row r="138" ht="12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2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2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2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2"/>
    </row>
    <row r="139" ht="12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2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2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2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2"/>
    </row>
    <row r="140" ht="12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2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2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2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2"/>
    </row>
    <row r="141" ht="12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2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2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2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2"/>
    </row>
    <row r="142" ht="12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2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2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2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2"/>
    </row>
    <row r="143" ht="12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2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2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2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2"/>
    </row>
    <row r="144" ht="12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2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2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2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2"/>
    </row>
    <row r="145" ht="12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2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2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2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2"/>
    </row>
    <row r="146" ht="12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2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2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2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2"/>
    </row>
    <row r="147" ht="12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2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2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2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2"/>
    </row>
    <row r="148" ht="12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2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2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2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2"/>
    </row>
    <row r="149" ht="12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2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2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2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2"/>
    </row>
    <row r="150" ht="12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2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2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2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2"/>
    </row>
    <row r="151" ht="12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2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2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2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2"/>
    </row>
    <row r="152" ht="12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2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2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2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2"/>
    </row>
    <row r="153" ht="12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2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2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2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2"/>
    </row>
    <row r="154" ht="12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2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2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2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2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2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2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2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2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2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2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2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2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2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2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2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2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2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2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2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2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2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2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2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2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2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2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2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2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2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2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2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2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2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2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2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2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2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2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2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2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2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2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2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2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2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2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2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2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2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2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2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2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2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2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2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2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2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2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2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2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2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2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2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2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2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2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2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2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2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2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2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2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2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2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2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2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2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2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2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2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2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2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2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2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2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2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2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2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2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2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2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2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2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2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2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2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2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2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2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2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2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2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2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2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2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2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2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2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2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2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2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2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2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2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2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2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2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2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2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2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2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2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2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2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2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2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2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2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2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2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2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2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2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2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2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2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2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2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2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2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2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2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2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2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2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2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2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2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2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2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2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2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2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2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2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2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2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2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2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2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2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2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2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2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2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2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2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2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2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2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2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2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2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2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2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2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2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2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2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2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2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2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2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2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2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2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2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2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2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2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2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2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2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2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2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2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2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2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2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2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2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2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2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2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2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2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2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2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2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2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2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2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2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2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2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2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2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2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2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2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2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2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2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2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2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2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2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2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2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2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2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2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2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2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2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2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2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2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2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2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2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2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2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2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2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2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2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2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2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2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2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2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2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2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2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2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2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2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2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2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2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2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2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2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2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2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2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2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2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2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2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2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2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2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2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2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2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2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2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2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2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2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2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2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2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2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2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2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2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2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2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2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2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2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2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2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2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2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2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2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2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2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2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2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2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2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2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2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2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2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2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2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2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2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2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2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2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2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2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2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2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2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2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2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2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2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2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2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2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2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2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2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2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2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2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2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2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2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2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2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2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2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2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2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2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2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2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2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2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2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2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2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2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2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2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2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2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2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2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2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2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2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2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2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2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2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2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2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2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2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2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2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2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2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2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2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2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2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2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2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2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2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2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2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2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2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2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2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2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2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2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2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2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2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2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2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2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2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2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2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2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2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2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2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2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2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2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2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2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2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2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2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2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2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2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2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2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2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2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2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2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2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2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2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2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2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2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2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2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2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2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2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2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2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2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2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2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2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2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2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2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2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2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2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2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2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2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2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2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2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2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2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2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2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2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2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2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2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2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2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2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2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2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2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2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2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2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2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2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2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2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2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2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2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2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2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2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2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2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2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2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2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2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2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2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2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2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2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2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2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2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2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2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2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2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2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2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2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2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2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2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2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2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2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2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2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2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2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2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2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2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2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2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2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2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2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2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2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2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2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2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2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2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2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2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2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2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2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2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2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2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2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2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2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2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2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2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2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2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2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2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2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2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2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2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2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2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2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2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2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2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2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2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2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2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2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2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2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2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2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2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2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2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2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2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2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2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2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2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2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2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2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2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2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2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2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2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2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2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2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2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2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2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2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2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2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2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2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2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2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2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2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2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2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2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2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2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2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2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2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2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2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2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2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2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2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2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2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2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2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2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2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2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2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2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2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2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2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2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2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2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2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2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2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2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2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2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2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2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2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2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2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2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2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2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2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2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2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2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2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2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2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2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2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2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2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2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2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2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2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2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2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2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2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2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2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2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2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2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2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2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2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2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2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2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2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2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2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2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2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2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2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2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2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2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2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2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2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2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2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2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2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2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2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2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2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2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2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2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2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2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2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2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2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2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2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2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2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2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2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2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2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2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2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2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2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2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2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2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2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2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2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2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2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2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2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2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2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2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2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2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2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2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2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2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2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2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2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2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2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2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2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2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2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2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2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2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2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2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2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2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2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2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2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2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2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2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2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2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2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2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2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2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2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2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2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2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2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2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2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2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2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2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2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2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2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2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2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2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2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2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2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2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2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2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2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2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2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2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2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2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2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2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2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2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2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2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2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2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2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2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2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2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2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2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2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2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2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2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2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2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2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2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2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2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2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2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2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2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2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2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2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2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2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2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2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2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2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2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2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2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2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2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2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2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2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2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2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2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2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2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2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2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2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2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2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2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2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2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2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2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2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2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2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2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2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2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2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2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2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2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2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2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2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2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2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2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2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2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2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2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2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2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2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2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2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2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2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2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2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2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2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2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2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2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2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2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2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2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2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2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2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2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2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2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2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2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2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2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2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2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2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2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2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2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2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2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2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2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2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2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2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2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2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2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2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2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2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2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2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2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2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2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2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2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2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2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2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2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2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2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2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2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2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2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2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2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2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2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2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2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2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2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2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2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2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2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2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2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2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2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2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2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2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2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2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2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2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2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2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2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2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2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2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2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2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2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2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2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2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2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2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2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2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2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2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2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2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2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2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2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2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2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2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2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2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2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2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2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2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2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2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2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2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2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2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2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2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2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2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2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2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2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2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2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2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2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2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2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2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2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2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2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2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2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2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2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2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2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2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2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2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2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2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2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2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2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2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2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2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2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2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2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2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2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2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2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2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2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2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2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2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2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2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2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2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2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2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2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2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2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2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2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2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2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2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2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2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2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2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2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2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2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2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2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2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2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2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2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2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2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2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2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2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2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2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2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2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2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2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2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2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2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2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2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2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2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2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2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2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2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2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2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2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2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2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2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2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2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2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2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2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2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2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2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2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2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2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2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2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2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2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2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2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2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2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2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2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2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2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2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2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2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2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2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2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2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2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2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2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2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2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2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2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2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2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2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2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2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2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2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2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2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2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2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2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2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2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2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2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2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2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2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2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2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2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2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2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2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2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2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2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2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2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2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2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2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2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2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2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2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2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2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2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2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2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2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2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2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2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2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2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2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2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2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2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2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2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2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2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2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2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2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2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2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2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2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2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2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2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2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2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2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2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2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2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2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2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2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2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2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2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2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2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2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2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2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2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2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2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2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2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2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2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2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2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2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2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2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2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2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2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2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2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2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2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2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2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2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2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2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2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2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2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2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2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2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2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2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2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2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2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2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2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2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2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2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2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2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2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2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2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2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2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2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2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2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2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2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2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2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2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2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2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2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2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2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2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2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2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2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2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2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2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2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2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2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2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2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2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2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2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2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2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2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2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2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2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2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2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2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2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2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2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2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2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2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2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2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2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2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2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2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2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2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2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2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2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2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2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2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2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2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2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2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2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2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2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2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2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2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2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2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2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2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2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2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2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2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2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2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2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2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2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2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2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2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2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2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2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2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2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2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2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2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2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2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2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2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2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2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2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2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2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2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2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2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2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2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2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2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2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2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2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2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2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2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2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2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2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2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2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2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2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2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2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2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2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2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2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2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2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2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2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2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2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2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2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2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2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2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2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2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2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2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2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2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2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2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2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2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2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2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2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2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2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2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2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2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2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2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2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2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2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2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2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2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2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2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2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2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2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2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2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2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2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2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2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2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2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2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2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2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2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2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2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2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2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2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2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2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2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2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2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2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2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2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2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2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2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2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2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2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2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2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2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2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2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2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2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2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2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2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2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2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2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2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2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2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2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2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2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2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2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2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2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2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2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2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2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2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2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2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2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2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2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2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2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2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2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2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2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2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2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2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2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2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2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2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2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2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2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2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2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2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2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2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2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2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2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2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2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2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2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2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2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2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2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2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2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2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2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2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2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2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2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2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2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2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2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2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2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2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2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2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2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2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2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2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2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2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2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2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2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2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2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2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2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2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2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2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2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2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2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2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2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2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2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2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2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2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2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2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2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2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2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2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2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2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2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2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2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2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2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2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2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2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2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2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2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2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2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2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2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2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2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2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2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2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2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2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2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2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2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2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2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2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2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2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2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2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2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2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2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2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2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2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2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2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2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2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2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2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2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2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2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2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2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2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2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2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2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2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2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2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2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2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2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2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2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2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2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2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2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2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2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2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2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2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2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2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2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2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2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2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2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2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2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2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2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2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2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2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2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2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2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2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2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2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2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2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2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2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2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2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2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2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2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2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2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2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2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2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2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2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2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2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2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2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2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2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2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2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2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2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2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2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2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2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2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2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2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2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2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2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2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2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2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2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2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2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2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2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2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2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2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2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2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2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2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2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2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2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2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2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2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2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2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2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2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2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2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2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2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2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2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2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2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2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2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2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2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2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2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2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2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2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2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2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2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2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2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2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2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2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2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2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2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2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2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2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2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2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2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2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2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2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2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2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2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2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2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2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2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2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2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2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2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2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2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2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2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2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2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2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2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2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2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2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2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2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2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2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2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2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2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2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2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2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2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2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2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2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2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2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2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2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2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2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2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2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2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2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2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2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2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2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2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2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2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2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2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2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2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2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2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2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2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2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2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2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2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2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2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2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2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2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2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2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2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2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2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2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2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2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2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2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2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2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2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2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2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2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2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2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2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2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2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2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2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2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2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2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2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2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2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2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2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2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2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2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2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2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2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2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2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2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2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2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2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2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2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2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2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2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2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2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2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2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2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2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2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2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2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2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2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2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2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2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2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2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2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2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2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2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2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2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2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2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2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2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2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2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2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2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2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2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2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2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2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2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2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2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2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2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2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2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2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2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2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2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2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2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2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2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2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2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2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2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2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2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2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2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2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2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2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2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2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2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2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2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2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2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2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2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2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2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2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2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2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2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2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2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2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2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2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2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2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2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2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2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2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2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2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2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2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2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2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2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2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2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2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2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2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2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2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2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2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2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2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2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2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2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2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2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2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2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2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2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2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2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2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2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2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2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2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2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2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2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2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2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2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2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2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2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2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2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2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2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2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2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2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2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2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2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2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2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2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2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2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2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2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2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2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2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2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2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2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2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2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2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2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2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2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2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2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2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2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2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2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2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2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2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2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2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2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2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2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2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2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2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2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2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2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2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2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2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2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2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2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2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2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2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2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2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2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2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2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2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2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2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2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2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2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2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2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2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2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2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2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2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2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2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2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2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2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2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2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2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2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2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2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2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2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2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2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2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2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2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2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2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2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2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2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2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2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2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2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2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2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2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2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2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2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2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2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2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2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2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2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2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2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2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2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2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2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2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2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2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2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2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2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2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2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2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2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2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2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2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2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2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2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2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2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2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2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2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2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2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2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2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2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2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2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2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2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2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2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2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2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2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2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2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2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2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2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2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2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2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2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2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2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2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2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2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2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2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2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2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2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2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2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2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2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2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2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2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2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2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2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2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2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2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2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2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2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2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2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2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2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2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2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2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2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2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2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2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2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2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2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2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2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2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2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2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2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2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2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2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2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2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2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2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2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2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2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2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2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2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2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2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2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2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2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2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2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2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2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2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2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2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2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2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2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2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2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2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2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2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2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2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2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2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2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2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2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2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2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2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2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2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2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2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2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2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2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2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2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2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2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2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2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2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2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2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2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2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2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2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2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2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2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2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2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2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2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2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2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2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2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2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2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2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2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2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2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2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2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2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2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2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2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2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2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2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2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2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2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2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2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2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2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2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2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2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2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2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2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2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2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2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2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2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2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2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2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2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2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2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2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2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2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2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2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2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2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2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2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2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2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2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2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2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2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2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2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2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2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2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2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2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2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2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2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2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2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2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2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2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2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2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2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2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2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2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2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2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2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2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2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2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2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2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2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2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2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2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2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2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2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2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2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2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2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2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2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2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2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2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2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2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2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2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2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2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2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2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2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2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2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2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2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2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2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2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2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2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2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2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2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2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2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2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2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2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2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2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2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2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2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2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2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2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2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2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2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2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2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2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2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2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2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2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2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2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2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2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2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2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2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2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2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2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2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2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2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2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2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2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2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2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2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2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2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2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2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2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2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2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2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2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2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2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2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2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2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2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2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2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2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2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2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2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2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2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2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2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2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2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2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2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2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2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2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2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2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2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2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2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2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2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2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2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2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2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2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2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2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2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2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2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2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2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2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2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2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2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2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2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2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2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2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2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2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2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2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2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2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2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2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2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2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2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2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2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2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2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2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2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2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2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2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2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2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2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2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2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2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2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2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2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2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2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2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2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2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2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2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2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2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2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2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2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2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2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2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2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2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2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2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2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2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2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2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2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2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2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2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2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2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2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2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2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2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2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2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2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2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2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2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2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2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2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2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2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2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2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2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2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2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2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2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2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2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2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2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2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2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2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2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2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2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2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2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2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2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2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2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2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2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2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2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2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2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2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2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2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2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2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2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2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2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2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2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2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2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2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2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2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2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2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2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2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2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2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2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2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2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2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2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2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2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2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2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2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2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2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2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2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2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2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2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2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2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2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2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2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2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2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2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2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2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2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2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2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2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2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2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2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2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2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2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2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2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2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2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2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2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2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2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2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2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2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2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2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2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2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2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2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2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2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2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2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2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2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2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2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2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2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2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2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2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2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2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2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2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2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2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2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2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2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2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2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2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2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2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2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2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2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2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2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2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2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2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2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2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2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2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2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2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2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2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2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2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2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2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2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2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2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2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2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2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2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2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2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2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2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2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2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2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2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2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2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2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2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2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2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2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2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2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2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2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2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2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2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2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2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2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2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2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2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2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2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2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2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2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2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2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2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2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2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2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2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2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2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2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2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2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2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2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2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2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2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2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2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2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2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2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2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2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2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2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2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2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2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2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2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2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2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2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2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2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2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2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2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2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2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2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2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2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2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2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2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2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2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2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2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2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2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2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2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2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2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2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2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2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2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2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2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2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2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2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2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2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2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2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2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2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2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2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2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2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2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2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2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2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2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2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2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2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2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2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2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2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2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2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2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2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2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2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2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2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2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2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2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2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2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2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2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2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2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2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2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2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2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2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2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2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2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2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2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2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2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2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2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2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2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2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2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2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2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2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2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2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2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2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2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2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2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2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2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2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2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2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2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2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2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2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2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2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2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2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2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2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2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2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2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2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2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2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2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2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2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2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2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2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2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2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2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2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2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2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2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2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2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2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2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2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2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2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2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2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2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2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2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2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2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2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2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2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2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2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2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2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2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2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2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2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2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2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2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2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2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2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2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2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2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2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2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2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2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2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2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2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2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2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2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2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2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2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2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2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2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2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2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2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2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2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2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2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2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2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2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2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2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2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2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2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2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2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2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2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2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2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2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2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2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2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2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2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2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2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2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2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2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2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2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2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2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2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2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2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2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2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2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2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2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2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2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2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2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2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2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2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2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2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2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2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2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2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2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2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2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2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2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2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2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2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2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2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2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2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2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2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2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2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2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2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2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2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2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2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2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2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2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2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2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2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2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2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2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2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2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2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2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2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2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2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2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2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2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2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2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2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2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2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2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2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2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2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2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2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2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2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2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2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2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2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2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2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2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2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2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2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2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2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2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2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2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2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2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2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2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2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2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2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2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2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2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2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2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2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2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2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2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2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2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2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2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2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2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2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2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2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2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2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2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2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2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2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2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2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2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2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2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2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2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2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2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2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2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2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2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2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2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2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2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2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2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2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2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2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2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2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2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2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2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2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2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2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2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2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2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2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2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2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2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2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2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2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2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2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2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2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2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2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2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2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2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2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2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2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2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2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2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2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2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2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2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2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2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2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2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2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2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2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2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2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2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2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2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2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2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2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2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2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2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2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2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2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2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2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2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2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2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2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2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2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2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2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2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2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2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2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2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2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2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2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2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2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2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2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2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2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2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2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2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2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2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2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2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2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2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2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2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2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2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2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2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2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2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2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2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2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2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2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2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2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2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2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2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2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2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2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2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2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2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2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2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2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2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2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2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2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2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2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2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2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2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2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2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2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2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2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2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2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2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2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2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2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2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2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2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2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2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2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2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2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2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2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2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2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2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2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2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2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2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2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2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2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2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2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2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2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2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2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2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2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2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2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2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2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2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2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2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2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2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2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2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2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2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2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2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2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2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2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2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2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2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2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2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2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2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2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2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2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2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2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2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2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2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2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2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2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2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2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2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2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2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2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2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2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2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2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2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2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2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2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2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2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2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2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2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2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2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2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2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2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2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2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2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2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2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2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2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2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2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2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2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2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2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2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2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2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2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2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2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2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2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2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2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2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2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2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2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2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2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2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2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2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2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2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2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2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2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2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2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2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2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2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2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2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2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2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2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2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2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2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2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2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2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2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2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2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2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2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2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2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2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2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2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2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2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2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2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2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2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2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2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2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2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2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2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2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2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2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2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2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2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2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2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2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2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2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2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2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2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2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2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2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2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2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2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2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2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2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2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2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2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2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2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2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2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2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2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2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2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2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2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2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2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2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2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2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2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2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2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2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2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2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2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2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2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2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2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2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2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2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2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2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2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2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2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5" width="12.0"/>
    <col customWidth="1" min="6" max="6" width="13.0"/>
    <col customWidth="1" min="7" max="26" width="11.5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</row>
    <row r="6" ht="12.75" customHeight="1">
      <c r="A6" s="25" t="s">
        <v>10</v>
      </c>
      <c r="B6" s="26">
        <f>'5-Yr Summary'!N15</f>
        <v>8511495</v>
      </c>
      <c r="C6" s="26">
        <f>'5-Yr Summary'!AA15</f>
        <v>13992375</v>
      </c>
      <c r="D6" s="26">
        <f>'5-Yr Summary'!AN15</f>
        <v>22239075</v>
      </c>
      <c r="E6" s="26">
        <f>'5-Yr Summary'!BA15</f>
        <v>32015730</v>
      </c>
      <c r="F6" s="26">
        <f>'5-Yr Summary'!BN15</f>
        <v>45017205</v>
      </c>
    </row>
    <row r="7" ht="12.75" customHeight="1">
      <c r="A7" s="27" t="s">
        <v>14</v>
      </c>
      <c r="B7" s="28">
        <f>'5-Yr Summary'!N18</f>
        <v>2553448.5</v>
      </c>
      <c r="C7" s="28">
        <f>+'5-Yr Summary'!AA18</f>
        <v>3934083.75</v>
      </c>
      <c r="D7" s="28">
        <f>+'5-Yr Summary'!AN18</f>
        <v>7950469.313</v>
      </c>
      <c r="E7" s="28">
        <f>+'5-Yr Summary'!BA18</f>
        <v>11525662.8</v>
      </c>
      <c r="F7" s="29">
        <f>+'5-Yr Summary'!BN18</f>
        <v>16656365.85</v>
      </c>
    </row>
    <row r="8" ht="12.75" customHeight="1">
      <c r="A8" s="30" t="s">
        <v>21</v>
      </c>
      <c r="B8" s="31">
        <f>+'5-Yr Summary'!N25</f>
        <v>2382697.583</v>
      </c>
      <c r="C8" s="31">
        <f>+'5-Yr Summary'!AA25</f>
        <v>5508836.708</v>
      </c>
      <c r="D8" s="31">
        <f>+'5-Yr Summary'!AN25</f>
        <v>8152573.583</v>
      </c>
      <c r="E8" s="31">
        <f>+'5-Yr Summary'!BA25</f>
        <v>8630228.533</v>
      </c>
      <c r="F8" s="32">
        <f>+'5-Yr Summary'!BN25</f>
        <v>10396510.41</v>
      </c>
    </row>
    <row r="9" ht="12.75" customHeight="1">
      <c r="A9" s="33" t="s">
        <v>23</v>
      </c>
      <c r="B9" s="34">
        <f>+'5-Yr Summary'!N28</f>
        <v>170750.917</v>
      </c>
      <c r="C9" s="34">
        <f>+'5-Yr Summary'!AA28</f>
        <v>-1574752.958</v>
      </c>
      <c r="D9" s="34">
        <f>+'5-Yr Summary'!AN28</f>
        <v>-202104.2705</v>
      </c>
      <c r="E9" s="34">
        <f>+'5-Yr Summary'!BA28</f>
        <v>2895434.267</v>
      </c>
      <c r="F9" s="35">
        <f>+'5-Yr Summary'!BN28</f>
        <v>6259855.442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A22" s="25" t="s">
        <v>10</v>
      </c>
      <c r="B22" s="26">
        <f t="shared" ref="B22:F22" si="1">+B6</f>
        <v>8511495</v>
      </c>
      <c r="C22" s="26">
        <f t="shared" si="1"/>
        <v>13992375</v>
      </c>
      <c r="D22" s="26">
        <f t="shared" si="1"/>
        <v>22239075</v>
      </c>
      <c r="E22" s="26">
        <f t="shared" si="1"/>
        <v>32015730</v>
      </c>
      <c r="F22" s="26">
        <f t="shared" si="1"/>
        <v>45017205</v>
      </c>
    </row>
    <row r="23" ht="12.75" customHeight="1">
      <c r="A23" s="33" t="s">
        <v>23</v>
      </c>
      <c r="B23" s="34">
        <f t="shared" ref="B23:F23" si="2">+B9</f>
        <v>170750.917</v>
      </c>
      <c r="C23" s="34">
        <f t="shared" si="2"/>
        <v>-1574752.958</v>
      </c>
      <c r="D23" s="34">
        <f t="shared" si="2"/>
        <v>-202104.2705</v>
      </c>
      <c r="E23" s="34">
        <f t="shared" si="2"/>
        <v>2895434.267</v>
      </c>
      <c r="F23" s="34">
        <f t="shared" si="2"/>
        <v>6259855.442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2.0"/>
    <col customWidth="1" min="2" max="2" width="4.5"/>
    <col customWidth="1" min="3" max="62" width="11.63"/>
  </cols>
  <sheetData>
    <row r="1" ht="13.5" customHeight="1">
      <c r="A1" s="1" t="s">
        <v>0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</row>
    <row r="2" ht="13.5" customHeight="1">
      <c r="A2" s="38" t="s">
        <v>42</v>
      </c>
      <c r="B2" s="39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</row>
    <row r="3" ht="13.5" customHeight="1">
      <c r="A3" s="40"/>
      <c r="B3" s="41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</row>
    <row r="4" ht="13.5" customHeight="1">
      <c r="A4" s="38"/>
      <c r="B4" s="39"/>
      <c r="C4" s="37" t="s">
        <v>5</v>
      </c>
      <c r="D4" s="37"/>
      <c r="E4" s="37"/>
      <c r="F4" s="37" t="s">
        <v>5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</row>
    <row r="5" ht="13.5" customHeight="1">
      <c r="A5" s="42"/>
      <c r="B5" s="43"/>
      <c r="C5" s="44">
        <v>44562.0</v>
      </c>
      <c r="D5" s="44">
        <v>44593.0</v>
      </c>
      <c r="E5" s="44">
        <v>44621.0</v>
      </c>
      <c r="F5" s="44">
        <v>44652.0</v>
      </c>
      <c r="G5" s="44">
        <v>44682.0</v>
      </c>
      <c r="H5" s="44">
        <v>44713.0</v>
      </c>
      <c r="I5" s="44">
        <v>44743.0</v>
      </c>
      <c r="J5" s="44">
        <v>44774.0</v>
      </c>
      <c r="K5" s="44">
        <v>44805.0</v>
      </c>
      <c r="L5" s="44">
        <v>44835.0</v>
      </c>
      <c r="M5" s="44">
        <v>44866.0</v>
      </c>
      <c r="N5" s="44">
        <v>44896.0</v>
      </c>
      <c r="O5" s="44">
        <v>44927.0</v>
      </c>
      <c r="P5" s="44">
        <v>44958.0</v>
      </c>
      <c r="Q5" s="44">
        <v>44986.0</v>
      </c>
      <c r="R5" s="44">
        <v>45017.0</v>
      </c>
      <c r="S5" s="44">
        <v>45047.0</v>
      </c>
      <c r="T5" s="44">
        <v>45078.0</v>
      </c>
      <c r="U5" s="44">
        <v>45108.0</v>
      </c>
      <c r="V5" s="44">
        <v>45139.0</v>
      </c>
      <c r="W5" s="44">
        <v>45170.0</v>
      </c>
      <c r="X5" s="44">
        <v>45200.0</v>
      </c>
      <c r="Y5" s="44">
        <v>45231.0</v>
      </c>
      <c r="Z5" s="44">
        <v>45261.0</v>
      </c>
      <c r="AA5" s="44">
        <v>45292.0</v>
      </c>
      <c r="AB5" s="44">
        <v>45323.0</v>
      </c>
      <c r="AC5" s="44">
        <v>45352.0</v>
      </c>
      <c r="AD5" s="44">
        <v>45383.0</v>
      </c>
      <c r="AE5" s="44">
        <v>45413.0</v>
      </c>
      <c r="AF5" s="44">
        <v>45444.0</v>
      </c>
      <c r="AG5" s="44">
        <v>45474.0</v>
      </c>
      <c r="AH5" s="44">
        <v>45505.0</v>
      </c>
      <c r="AI5" s="44">
        <v>45536.0</v>
      </c>
      <c r="AJ5" s="44">
        <v>45566.0</v>
      </c>
      <c r="AK5" s="44">
        <v>45597.0</v>
      </c>
      <c r="AL5" s="44">
        <v>45627.0</v>
      </c>
      <c r="AM5" s="44">
        <v>45658.0</v>
      </c>
      <c r="AN5" s="44">
        <v>45689.0</v>
      </c>
      <c r="AO5" s="44">
        <v>45717.0</v>
      </c>
      <c r="AP5" s="44">
        <v>45748.0</v>
      </c>
      <c r="AQ5" s="44">
        <v>45778.0</v>
      </c>
      <c r="AR5" s="44">
        <v>45809.0</v>
      </c>
      <c r="AS5" s="44">
        <v>45839.0</v>
      </c>
      <c r="AT5" s="44">
        <v>45870.0</v>
      </c>
      <c r="AU5" s="44">
        <v>45901.0</v>
      </c>
      <c r="AV5" s="44">
        <v>45931.0</v>
      </c>
      <c r="AW5" s="44">
        <v>45962.0</v>
      </c>
      <c r="AX5" s="44">
        <v>45992.0</v>
      </c>
      <c r="AY5" s="44">
        <v>46023.0</v>
      </c>
      <c r="AZ5" s="44">
        <v>46054.0</v>
      </c>
      <c r="BA5" s="44">
        <v>46082.0</v>
      </c>
      <c r="BB5" s="44">
        <v>46113.0</v>
      </c>
      <c r="BC5" s="44">
        <v>46143.0</v>
      </c>
      <c r="BD5" s="44">
        <v>46174.0</v>
      </c>
      <c r="BE5" s="44">
        <v>46204.0</v>
      </c>
      <c r="BF5" s="44">
        <v>46235.0</v>
      </c>
      <c r="BG5" s="44">
        <v>46266.0</v>
      </c>
      <c r="BH5" s="44">
        <v>46296.0</v>
      </c>
      <c r="BI5" s="44">
        <v>46327.0</v>
      </c>
      <c r="BJ5" s="44">
        <v>46357.0</v>
      </c>
    </row>
    <row r="6" ht="13.5" customHeight="1">
      <c r="A6" s="40"/>
      <c r="B6" s="41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</row>
    <row r="7" ht="13.5" customHeight="1">
      <c r="A7" s="38" t="s">
        <v>43</v>
      </c>
      <c r="B7" s="45"/>
      <c r="C7" s="46">
        <f>'Sales Forecast'!H37</f>
        <v>40030</v>
      </c>
      <c r="D7" s="46">
        <f>'Sales Forecast'!I37</f>
        <v>230120</v>
      </c>
      <c r="E7" s="46">
        <f>'Sales Forecast'!J37</f>
        <v>480330</v>
      </c>
      <c r="F7" s="46">
        <f>'Sales Forecast'!K37</f>
        <v>620615</v>
      </c>
      <c r="G7" s="46">
        <f>'Sales Forecast'!L37</f>
        <v>820975</v>
      </c>
      <c r="H7" s="46">
        <f>'Sales Forecast'!M37</f>
        <v>841365</v>
      </c>
      <c r="I7" s="46">
        <f>'Sales Forecast'!N37</f>
        <v>861785</v>
      </c>
      <c r="J7" s="46">
        <f>'Sales Forecast'!O37</f>
        <v>882235</v>
      </c>
      <c r="K7" s="46">
        <f>'Sales Forecast'!P37</f>
        <v>902715</v>
      </c>
      <c r="L7" s="46">
        <f>'Sales Forecast'!Q37</f>
        <v>923225</v>
      </c>
      <c r="M7" s="46">
        <f>'Sales Forecast'!R37</f>
        <v>943765</v>
      </c>
      <c r="N7" s="46">
        <f>'Sales Forecast'!S37</f>
        <v>964335</v>
      </c>
      <c r="O7" s="46">
        <f>'Sales Forecast'!T37</f>
        <v>1024920</v>
      </c>
      <c r="P7" s="46">
        <f>'Sales Forecast'!U37</f>
        <v>1055520</v>
      </c>
      <c r="Q7" s="46">
        <f>'Sales Forecast'!V37</f>
        <v>1086135</v>
      </c>
      <c r="R7" s="46">
        <f>'Sales Forecast'!W37</f>
        <v>1116765</v>
      </c>
      <c r="S7" s="46">
        <f>'Sales Forecast'!X37</f>
        <v>1147410</v>
      </c>
      <c r="T7" s="46">
        <f>'Sales Forecast'!Y37</f>
        <v>1268085</v>
      </c>
      <c r="U7" s="46">
        <f>'Sales Forecast'!Z37</f>
        <v>1298775</v>
      </c>
      <c r="V7" s="46">
        <f>'Sales Forecast'!AA37</f>
        <v>1329480</v>
      </c>
      <c r="W7" s="46">
        <f>'Sales Forecast'!AB37</f>
        <v>1360200</v>
      </c>
      <c r="X7" s="46">
        <f>'Sales Forecast'!AC37</f>
        <v>1390935</v>
      </c>
      <c r="Y7" s="46">
        <f>'Sales Forecast'!AD37</f>
        <v>1421685</v>
      </c>
      <c r="Z7" s="46">
        <f>'Sales Forecast'!AE37</f>
        <v>1512465</v>
      </c>
      <c r="AA7" s="46">
        <f>'Sales Forecast'!AF37</f>
        <v>1713320</v>
      </c>
      <c r="AB7" s="46">
        <f>'Sales Forecast'!AG37</f>
        <v>1834205</v>
      </c>
      <c r="AC7" s="46">
        <f>'Sales Forecast'!AH37</f>
        <v>1865105</v>
      </c>
      <c r="AD7" s="46">
        <f>'Sales Forecast'!AI37</f>
        <v>1866005</v>
      </c>
      <c r="AE7" s="46">
        <f>'Sales Forecast'!AJ37</f>
        <v>1866905</v>
      </c>
      <c r="AF7" s="46">
        <f>'Sales Forecast'!AK37</f>
        <v>1867805</v>
      </c>
      <c r="AG7" s="46">
        <f>'Sales Forecast'!AL37</f>
        <v>1868705</v>
      </c>
      <c r="AH7" s="46">
        <f>'Sales Forecast'!AM37</f>
        <v>1869605</v>
      </c>
      <c r="AI7" s="46">
        <f>'Sales Forecast'!AN37</f>
        <v>1870505</v>
      </c>
      <c r="AJ7" s="46">
        <f>'Sales Forecast'!AO37</f>
        <v>1871405</v>
      </c>
      <c r="AK7" s="46">
        <f>'Sales Forecast'!AP37</f>
        <v>1872305</v>
      </c>
      <c r="AL7" s="46">
        <f>'Sales Forecast'!AQ37</f>
        <v>1873205</v>
      </c>
      <c r="AM7" s="46">
        <f>'Sales Forecast'!AR37</f>
        <v>2074180</v>
      </c>
      <c r="AN7" s="46">
        <f>'Sales Forecast'!AS37</f>
        <v>2255200</v>
      </c>
      <c r="AO7" s="46">
        <f>'Sales Forecast'!AT37</f>
        <v>2446280</v>
      </c>
      <c r="AP7" s="46">
        <f>'Sales Forecast'!AU37</f>
        <v>2637420</v>
      </c>
      <c r="AQ7" s="46">
        <f>'Sales Forecast'!AV37</f>
        <v>2768605</v>
      </c>
      <c r="AR7" s="46">
        <f>'Sales Forecast'!AW37</f>
        <v>2769790</v>
      </c>
      <c r="AS7" s="46">
        <f>'Sales Forecast'!AX37</f>
        <v>2841005</v>
      </c>
      <c r="AT7" s="46">
        <f>'Sales Forecast'!AY37</f>
        <v>2842220</v>
      </c>
      <c r="AU7" s="46">
        <f>'Sales Forecast'!AZ37</f>
        <v>2843435</v>
      </c>
      <c r="AV7" s="46">
        <f>'Sales Forecast'!BA37</f>
        <v>2844650</v>
      </c>
      <c r="AW7" s="46">
        <f>'Sales Forecast'!BB37</f>
        <v>2845865</v>
      </c>
      <c r="AX7" s="46">
        <f>'Sales Forecast'!BC37</f>
        <v>2847080</v>
      </c>
      <c r="AY7" s="46">
        <f>'Sales Forecast'!BD37</f>
        <v>2948340</v>
      </c>
      <c r="AZ7" s="46">
        <f>'Sales Forecast'!BE37</f>
        <v>3139660</v>
      </c>
      <c r="BA7" s="46">
        <f>'Sales Forecast'!BF37</f>
        <v>3211010</v>
      </c>
      <c r="BB7" s="46">
        <f>'Sales Forecast'!BG37</f>
        <v>3402420</v>
      </c>
      <c r="BC7" s="46">
        <f>'Sales Forecast'!BH37</f>
        <v>3503875</v>
      </c>
      <c r="BD7" s="46">
        <f>'Sales Forecast'!BI37</f>
        <v>3665375</v>
      </c>
      <c r="BE7" s="46">
        <f>'Sales Forecast'!BJ37</f>
        <v>3766920</v>
      </c>
      <c r="BF7" s="46">
        <f>'Sales Forecast'!BK37</f>
        <v>3958525</v>
      </c>
      <c r="BG7" s="46">
        <f>'Sales Forecast'!BL37</f>
        <v>4030160</v>
      </c>
      <c r="BH7" s="46">
        <f>'Sales Forecast'!BM37</f>
        <v>4221855</v>
      </c>
      <c r="BI7" s="46">
        <f>'Sales Forecast'!BN37</f>
        <v>4503625</v>
      </c>
      <c r="BJ7" s="46">
        <f>'Sales Forecast'!BO37</f>
        <v>4665440</v>
      </c>
    </row>
    <row r="8" ht="13.5" customHeight="1">
      <c r="A8" s="40" t="s">
        <v>44</v>
      </c>
      <c r="B8" s="41"/>
      <c r="C8" s="37">
        <f>COGS!G14</f>
        <v>28021</v>
      </c>
      <c r="D8" s="37">
        <f>COGS!H14</f>
        <v>161084</v>
      </c>
      <c r="E8" s="37">
        <f>COGS!I14</f>
        <v>336231</v>
      </c>
      <c r="F8" s="37">
        <f>COGS!J14</f>
        <v>434430.5</v>
      </c>
      <c r="G8" s="37">
        <f>COGS!K14</f>
        <v>574682.5</v>
      </c>
      <c r="H8" s="37">
        <f>COGS!L14</f>
        <v>588955.5</v>
      </c>
      <c r="I8" s="37">
        <f>COGS!M14</f>
        <v>603249.5</v>
      </c>
      <c r="J8" s="37">
        <f>COGS!N14</f>
        <v>617564.5</v>
      </c>
      <c r="K8" s="37">
        <f>COGS!O14</f>
        <v>631900.5</v>
      </c>
      <c r="L8" s="37">
        <f>COGS!P14</f>
        <v>646257.5</v>
      </c>
      <c r="M8" s="37">
        <f>COGS!Q14</f>
        <v>660635.5</v>
      </c>
      <c r="N8" s="37">
        <f>COGS!R14</f>
        <v>675034.5</v>
      </c>
      <c r="O8" s="37">
        <f>COGS!S14</f>
        <v>686696.4</v>
      </c>
      <c r="P8" s="37">
        <f>COGS!T14</f>
        <v>707198.4</v>
      </c>
      <c r="Q8" s="37">
        <f>COGS!U14</f>
        <v>727710.45</v>
      </c>
      <c r="R8" s="37">
        <f>COGS!V14</f>
        <v>748232.55</v>
      </c>
      <c r="S8" s="37">
        <f>COGS!W14</f>
        <v>768764.7</v>
      </c>
      <c r="T8" s="37">
        <f>COGS!X14</f>
        <v>849616.95</v>
      </c>
      <c r="U8" s="37">
        <f>COGS!Y14</f>
        <v>870179.25</v>
      </c>
      <c r="V8" s="37">
        <f>COGS!Z14</f>
        <v>890751.6</v>
      </c>
      <c r="W8" s="37">
        <f>COGS!AA14</f>
        <v>911334</v>
      </c>
      <c r="X8" s="37">
        <f>COGS!AB14</f>
        <v>931926.45</v>
      </c>
      <c r="Y8" s="37">
        <f>COGS!AC14</f>
        <v>952528.95</v>
      </c>
      <c r="Z8" s="37">
        <f>COGS!AD14</f>
        <v>1013351.55</v>
      </c>
      <c r="AA8" s="37">
        <f>COGS!AE14</f>
        <v>1100808.1</v>
      </c>
      <c r="AB8" s="37">
        <f>COGS!AF14</f>
        <v>1178476.713</v>
      </c>
      <c r="AC8" s="37">
        <f>COGS!AG14</f>
        <v>1198329.963</v>
      </c>
      <c r="AD8" s="37">
        <f>COGS!AH14</f>
        <v>1198908.213</v>
      </c>
      <c r="AE8" s="37">
        <f>COGS!AI14</f>
        <v>1199486.463</v>
      </c>
      <c r="AF8" s="37">
        <f>COGS!AJ14</f>
        <v>1200064.713</v>
      </c>
      <c r="AG8" s="37">
        <f>COGS!AK14</f>
        <v>1200642.963</v>
      </c>
      <c r="AH8" s="37">
        <f>COGS!AL14</f>
        <v>1201221.213</v>
      </c>
      <c r="AI8" s="37">
        <f>COGS!AM14</f>
        <v>1201799.463</v>
      </c>
      <c r="AJ8" s="37">
        <f>COGS!AN14</f>
        <v>1202377.713</v>
      </c>
      <c r="AK8" s="37">
        <f>COGS!AO14</f>
        <v>1202955.963</v>
      </c>
      <c r="AL8" s="37">
        <f>COGS!AP14</f>
        <v>1203534.213</v>
      </c>
      <c r="AM8" s="37">
        <f>COGS!AQ14</f>
        <v>1327475.2</v>
      </c>
      <c r="AN8" s="37">
        <f>COGS!AR14</f>
        <v>1443328</v>
      </c>
      <c r="AO8" s="37">
        <f>COGS!AS14</f>
        <v>1565619.2</v>
      </c>
      <c r="AP8" s="37">
        <f>COGS!AT14</f>
        <v>1687948.8</v>
      </c>
      <c r="AQ8" s="37">
        <f>COGS!AU14</f>
        <v>1771907.2</v>
      </c>
      <c r="AR8" s="37">
        <f>COGS!AV14</f>
        <v>1772665.6</v>
      </c>
      <c r="AS8" s="37">
        <f>COGS!AW14</f>
        <v>1818243.2</v>
      </c>
      <c r="AT8" s="37">
        <f>COGS!AX14</f>
        <v>1819020.8</v>
      </c>
      <c r="AU8" s="37">
        <f>COGS!AY14</f>
        <v>1819798.4</v>
      </c>
      <c r="AV8" s="37">
        <f>COGS!AZ14</f>
        <v>1820576</v>
      </c>
      <c r="AW8" s="37">
        <f>COGS!BA14</f>
        <v>1821353.6</v>
      </c>
      <c r="AX8" s="37">
        <f>COGS!BB14</f>
        <v>1822131.2</v>
      </c>
      <c r="AY8" s="37">
        <f>COGS!BC14</f>
        <v>1857454.2</v>
      </c>
      <c r="AZ8" s="37">
        <f>COGS!BD14</f>
        <v>1977985.8</v>
      </c>
      <c r="BA8" s="37">
        <f>COGS!BE14</f>
        <v>2022936.3</v>
      </c>
      <c r="BB8" s="37">
        <f>COGS!BF14</f>
        <v>2143524.6</v>
      </c>
      <c r="BC8" s="37">
        <f>COGS!BG14</f>
        <v>2207441.25</v>
      </c>
      <c r="BD8" s="37">
        <f>COGS!BH14</f>
        <v>2309186.25</v>
      </c>
      <c r="BE8" s="37">
        <f>COGS!BI14</f>
        <v>2373159.6</v>
      </c>
      <c r="BF8" s="37">
        <f>COGS!BJ14</f>
        <v>2493870.75</v>
      </c>
      <c r="BG8" s="37">
        <f>COGS!BK14</f>
        <v>2539000.8</v>
      </c>
      <c r="BH8" s="37">
        <f>COGS!BL14</f>
        <v>2659768.65</v>
      </c>
      <c r="BI8" s="37">
        <f>COGS!BM14</f>
        <v>2837283.75</v>
      </c>
      <c r="BJ8" s="37">
        <f>COGS!BN14</f>
        <v>2939227.2</v>
      </c>
    </row>
    <row r="9" ht="13.5" customHeight="1">
      <c r="A9" s="38" t="s">
        <v>14</v>
      </c>
      <c r="B9" s="38"/>
      <c r="C9" s="47">
        <f t="shared" ref="C9:BJ9" si="1">C7-C8</f>
        <v>12009</v>
      </c>
      <c r="D9" s="48">
        <f t="shared" si="1"/>
        <v>69036</v>
      </c>
      <c r="E9" s="48">
        <f t="shared" si="1"/>
        <v>144099</v>
      </c>
      <c r="F9" s="48">
        <f t="shared" si="1"/>
        <v>186184.5</v>
      </c>
      <c r="G9" s="48">
        <f t="shared" si="1"/>
        <v>246292.5</v>
      </c>
      <c r="H9" s="48">
        <f t="shared" si="1"/>
        <v>252409.5</v>
      </c>
      <c r="I9" s="48">
        <f t="shared" si="1"/>
        <v>258535.5</v>
      </c>
      <c r="J9" s="48">
        <f t="shared" si="1"/>
        <v>264670.5</v>
      </c>
      <c r="K9" s="48">
        <f t="shared" si="1"/>
        <v>270814.5</v>
      </c>
      <c r="L9" s="48">
        <f t="shared" si="1"/>
        <v>276967.5</v>
      </c>
      <c r="M9" s="48">
        <f t="shared" si="1"/>
        <v>283129.5</v>
      </c>
      <c r="N9" s="48">
        <f t="shared" si="1"/>
        <v>289300.5</v>
      </c>
      <c r="O9" s="48">
        <f t="shared" si="1"/>
        <v>338223.6</v>
      </c>
      <c r="P9" s="48">
        <f t="shared" si="1"/>
        <v>348321.6</v>
      </c>
      <c r="Q9" s="48">
        <f t="shared" si="1"/>
        <v>358424.55</v>
      </c>
      <c r="R9" s="48">
        <f t="shared" si="1"/>
        <v>368532.45</v>
      </c>
      <c r="S9" s="48">
        <f t="shared" si="1"/>
        <v>378645.3</v>
      </c>
      <c r="T9" s="48">
        <f t="shared" si="1"/>
        <v>418468.05</v>
      </c>
      <c r="U9" s="48">
        <f t="shared" si="1"/>
        <v>428595.75</v>
      </c>
      <c r="V9" s="48">
        <f t="shared" si="1"/>
        <v>438728.4</v>
      </c>
      <c r="W9" s="48">
        <f t="shared" si="1"/>
        <v>448866</v>
      </c>
      <c r="X9" s="48">
        <f t="shared" si="1"/>
        <v>459008.55</v>
      </c>
      <c r="Y9" s="48">
        <f t="shared" si="1"/>
        <v>469156.05</v>
      </c>
      <c r="Z9" s="48">
        <f t="shared" si="1"/>
        <v>499113.45</v>
      </c>
      <c r="AA9" s="48">
        <f t="shared" si="1"/>
        <v>612511.9</v>
      </c>
      <c r="AB9" s="48">
        <f t="shared" si="1"/>
        <v>655728.2875</v>
      </c>
      <c r="AC9" s="48">
        <f t="shared" si="1"/>
        <v>666775.0375</v>
      </c>
      <c r="AD9" s="48">
        <f t="shared" si="1"/>
        <v>667096.7875</v>
      </c>
      <c r="AE9" s="48">
        <f t="shared" si="1"/>
        <v>667418.5375</v>
      </c>
      <c r="AF9" s="48">
        <f t="shared" si="1"/>
        <v>667740.2875</v>
      </c>
      <c r="AG9" s="48">
        <f t="shared" si="1"/>
        <v>668062.0375</v>
      </c>
      <c r="AH9" s="48">
        <f t="shared" si="1"/>
        <v>668383.7875</v>
      </c>
      <c r="AI9" s="48">
        <f t="shared" si="1"/>
        <v>668705.5375</v>
      </c>
      <c r="AJ9" s="48">
        <f t="shared" si="1"/>
        <v>669027.2875</v>
      </c>
      <c r="AK9" s="48">
        <f t="shared" si="1"/>
        <v>669349.0375</v>
      </c>
      <c r="AL9" s="48">
        <f t="shared" si="1"/>
        <v>669670.7875</v>
      </c>
      <c r="AM9" s="48">
        <f t="shared" si="1"/>
        <v>746704.8</v>
      </c>
      <c r="AN9" s="48">
        <f t="shared" si="1"/>
        <v>811872</v>
      </c>
      <c r="AO9" s="48">
        <f t="shared" si="1"/>
        <v>880660.8</v>
      </c>
      <c r="AP9" s="48">
        <f t="shared" si="1"/>
        <v>949471.2</v>
      </c>
      <c r="AQ9" s="48">
        <f t="shared" si="1"/>
        <v>996697.8</v>
      </c>
      <c r="AR9" s="48">
        <f t="shared" si="1"/>
        <v>997124.4</v>
      </c>
      <c r="AS9" s="48">
        <f t="shared" si="1"/>
        <v>1022761.8</v>
      </c>
      <c r="AT9" s="48">
        <f t="shared" si="1"/>
        <v>1023199.2</v>
      </c>
      <c r="AU9" s="48">
        <f t="shared" si="1"/>
        <v>1023636.6</v>
      </c>
      <c r="AV9" s="48">
        <f t="shared" si="1"/>
        <v>1024074</v>
      </c>
      <c r="AW9" s="48">
        <f t="shared" si="1"/>
        <v>1024511.4</v>
      </c>
      <c r="AX9" s="48">
        <f t="shared" si="1"/>
        <v>1024948.8</v>
      </c>
      <c r="AY9" s="48">
        <f t="shared" si="1"/>
        <v>1090885.8</v>
      </c>
      <c r="AZ9" s="48">
        <f t="shared" si="1"/>
        <v>1161674.2</v>
      </c>
      <c r="BA9" s="48">
        <f t="shared" si="1"/>
        <v>1188073.7</v>
      </c>
      <c r="BB9" s="48">
        <f t="shared" si="1"/>
        <v>1258895.4</v>
      </c>
      <c r="BC9" s="48">
        <f t="shared" si="1"/>
        <v>1296433.75</v>
      </c>
      <c r="BD9" s="48">
        <f t="shared" si="1"/>
        <v>1356188.75</v>
      </c>
      <c r="BE9" s="48">
        <f t="shared" si="1"/>
        <v>1393760.4</v>
      </c>
      <c r="BF9" s="48">
        <f t="shared" si="1"/>
        <v>1464654.25</v>
      </c>
      <c r="BG9" s="48">
        <f t="shared" si="1"/>
        <v>1491159.2</v>
      </c>
      <c r="BH9" s="48">
        <f t="shared" si="1"/>
        <v>1562086.35</v>
      </c>
      <c r="BI9" s="48">
        <f t="shared" si="1"/>
        <v>1666341.25</v>
      </c>
      <c r="BJ9" s="48">
        <f t="shared" si="1"/>
        <v>1726212.8</v>
      </c>
    </row>
    <row r="10" ht="13.5" customHeight="1">
      <c r="A10" s="49" t="s">
        <v>45</v>
      </c>
      <c r="B10" s="50"/>
      <c r="C10" s="49">
        <f t="shared" ref="C10:BJ10" si="2">+IF(C9&gt;0,C9/C7,"n/a")</f>
        <v>0.3</v>
      </c>
      <c r="D10" s="49">
        <f t="shared" si="2"/>
        <v>0.3</v>
      </c>
      <c r="E10" s="49">
        <f t="shared" si="2"/>
        <v>0.3</v>
      </c>
      <c r="F10" s="49">
        <f t="shared" si="2"/>
        <v>0.3</v>
      </c>
      <c r="G10" s="49">
        <f t="shared" si="2"/>
        <v>0.3</v>
      </c>
      <c r="H10" s="49">
        <f t="shared" si="2"/>
        <v>0.3</v>
      </c>
      <c r="I10" s="49">
        <f t="shared" si="2"/>
        <v>0.3</v>
      </c>
      <c r="J10" s="49">
        <f t="shared" si="2"/>
        <v>0.3</v>
      </c>
      <c r="K10" s="49">
        <f t="shared" si="2"/>
        <v>0.3</v>
      </c>
      <c r="L10" s="49">
        <f t="shared" si="2"/>
        <v>0.3</v>
      </c>
      <c r="M10" s="49">
        <f t="shared" si="2"/>
        <v>0.3</v>
      </c>
      <c r="N10" s="49">
        <f t="shared" si="2"/>
        <v>0.3</v>
      </c>
      <c r="O10" s="49">
        <f t="shared" si="2"/>
        <v>0.33</v>
      </c>
      <c r="P10" s="49">
        <f t="shared" si="2"/>
        <v>0.33</v>
      </c>
      <c r="Q10" s="49">
        <f t="shared" si="2"/>
        <v>0.33</v>
      </c>
      <c r="R10" s="49">
        <f t="shared" si="2"/>
        <v>0.33</v>
      </c>
      <c r="S10" s="49">
        <f t="shared" si="2"/>
        <v>0.33</v>
      </c>
      <c r="T10" s="49">
        <f t="shared" si="2"/>
        <v>0.33</v>
      </c>
      <c r="U10" s="49">
        <f t="shared" si="2"/>
        <v>0.33</v>
      </c>
      <c r="V10" s="49">
        <f t="shared" si="2"/>
        <v>0.33</v>
      </c>
      <c r="W10" s="49">
        <f t="shared" si="2"/>
        <v>0.33</v>
      </c>
      <c r="X10" s="49">
        <f t="shared" si="2"/>
        <v>0.33</v>
      </c>
      <c r="Y10" s="49">
        <f t="shared" si="2"/>
        <v>0.33</v>
      </c>
      <c r="Z10" s="49">
        <f t="shared" si="2"/>
        <v>0.33</v>
      </c>
      <c r="AA10" s="49">
        <f t="shared" si="2"/>
        <v>0.3575</v>
      </c>
      <c r="AB10" s="49">
        <f t="shared" si="2"/>
        <v>0.3575</v>
      </c>
      <c r="AC10" s="49">
        <f t="shared" si="2"/>
        <v>0.3575</v>
      </c>
      <c r="AD10" s="49">
        <f t="shared" si="2"/>
        <v>0.3575</v>
      </c>
      <c r="AE10" s="49">
        <f t="shared" si="2"/>
        <v>0.3575</v>
      </c>
      <c r="AF10" s="49">
        <f t="shared" si="2"/>
        <v>0.3575</v>
      </c>
      <c r="AG10" s="49">
        <f t="shared" si="2"/>
        <v>0.3575</v>
      </c>
      <c r="AH10" s="49">
        <f t="shared" si="2"/>
        <v>0.3575</v>
      </c>
      <c r="AI10" s="49">
        <f t="shared" si="2"/>
        <v>0.3575</v>
      </c>
      <c r="AJ10" s="49">
        <f t="shared" si="2"/>
        <v>0.3575</v>
      </c>
      <c r="AK10" s="49">
        <f t="shared" si="2"/>
        <v>0.3575</v>
      </c>
      <c r="AL10" s="49">
        <f t="shared" si="2"/>
        <v>0.3575</v>
      </c>
      <c r="AM10" s="49">
        <f t="shared" si="2"/>
        <v>0.36</v>
      </c>
      <c r="AN10" s="49">
        <f t="shared" si="2"/>
        <v>0.36</v>
      </c>
      <c r="AO10" s="49">
        <f t="shared" si="2"/>
        <v>0.36</v>
      </c>
      <c r="AP10" s="49">
        <f t="shared" si="2"/>
        <v>0.36</v>
      </c>
      <c r="AQ10" s="49">
        <f t="shared" si="2"/>
        <v>0.36</v>
      </c>
      <c r="AR10" s="49">
        <f t="shared" si="2"/>
        <v>0.36</v>
      </c>
      <c r="AS10" s="49">
        <f t="shared" si="2"/>
        <v>0.36</v>
      </c>
      <c r="AT10" s="49">
        <f t="shared" si="2"/>
        <v>0.36</v>
      </c>
      <c r="AU10" s="49">
        <f t="shared" si="2"/>
        <v>0.36</v>
      </c>
      <c r="AV10" s="49">
        <f t="shared" si="2"/>
        <v>0.36</v>
      </c>
      <c r="AW10" s="49">
        <f t="shared" si="2"/>
        <v>0.36</v>
      </c>
      <c r="AX10" s="49">
        <f t="shared" si="2"/>
        <v>0.36</v>
      </c>
      <c r="AY10" s="49">
        <f t="shared" si="2"/>
        <v>0.37</v>
      </c>
      <c r="AZ10" s="49">
        <f t="shared" si="2"/>
        <v>0.37</v>
      </c>
      <c r="BA10" s="49">
        <f t="shared" si="2"/>
        <v>0.37</v>
      </c>
      <c r="BB10" s="49">
        <f t="shared" si="2"/>
        <v>0.37</v>
      </c>
      <c r="BC10" s="49">
        <f t="shared" si="2"/>
        <v>0.37</v>
      </c>
      <c r="BD10" s="49">
        <f t="shared" si="2"/>
        <v>0.37</v>
      </c>
      <c r="BE10" s="49">
        <f t="shared" si="2"/>
        <v>0.37</v>
      </c>
      <c r="BF10" s="49">
        <f t="shared" si="2"/>
        <v>0.37</v>
      </c>
      <c r="BG10" s="49">
        <f t="shared" si="2"/>
        <v>0.37</v>
      </c>
      <c r="BH10" s="49">
        <f t="shared" si="2"/>
        <v>0.37</v>
      </c>
      <c r="BI10" s="49">
        <f t="shared" si="2"/>
        <v>0.37</v>
      </c>
      <c r="BJ10" s="49">
        <f t="shared" si="2"/>
        <v>0.37</v>
      </c>
    </row>
    <row r="11" ht="13.5" customHeight="1">
      <c r="A11" s="38" t="s">
        <v>46</v>
      </c>
      <c r="B11" s="39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</row>
    <row r="12" ht="13.5" customHeight="1">
      <c r="A12" s="40" t="s">
        <v>47</v>
      </c>
      <c r="B12" s="41"/>
      <c r="C12" s="37">
        <f>'People Costs'!H13</f>
        <v>58333.33333</v>
      </c>
      <c r="D12" s="37">
        <f>'People Costs'!I13</f>
        <v>58333.33333</v>
      </c>
      <c r="E12" s="37">
        <f>'People Costs'!J13</f>
        <v>58333.33333</v>
      </c>
      <c r="F12" s="37">
        <f>'People Costs'!K13</f>
        <v>73333.33333</v>
      </c>
      <c r="G12" s="37">
        <f>'People Costs'!L13</f>
        <v>73333.33333</v>
      </c>
      <c r="H12" s="37">
        <f>'People Costs'!M13</f>
        <v>73333.33333</v>
      </c>
      <c r="I12" s="37">
        <f>'People Costs'!N13</f>
        <v>73333.33333</v>
      </c>
      <c r="J12" s="37">
        <f>'People Costs'!O13</f>
        <v>87916.66667</v>
      </c>
      <c r="K12" s="37">
        <f>'People Costs'!P13</f>
        <v>121666.6667</v>
      </c>
      <c r="L12" s="37">
        <f>'People Costs'!Q13</f>
        <v>182500</v>
      </c>
      <c r="M12" s="37">
        <f>'People Costs'!R13</f>
        <v>182500</v>
      </c>
      <c r="N12" s="37">
        <f>'People Costs'!S13</f>
        <v>195000</v>
      </c>
      <c r="O12" s="37">
        <f>'People Costs'!T13</f>
        <v>201666.6667</v>
      </c>
      <c r="P12" s="37">
        <f>'People Costs'!U13</f>
        <v>208333.3333</v>
      </c>
      <c r="Q12" s="37">
        <f>'People Costs'!V13</f>
        <v>208333.3333</v>
      </c>
      <c r="R12" s="37">
        <f>'People Costs'!W13</f>
        <v>208333.3333</v>
      </c>
      <c r="S12" s="37">
        <f>'People Costs'!X13</f>
        <v>208333.3333</v>
      </c>
      <c r="T12" s="37">
        <f>'People Costs'!Y13</f>
        <v>208333.3333</v>
      </c>
      <c r="U12" s="37">
        <f>'People Costs'!Z13</f>
        <v>208333.3333</v>
      </c>
      <c r="V12" s="37">
        <f>'People Costs'!AA13</f>
        <v>329166.6667</v>
      </c>
      <c r="W12" s="37">
        <f>'People Costs'!AB13</f>
        <v>329166.6667</v>
      </c>
      <c r="X12" s="37">
        <f>'People Costs'!AC13</f>
        <v>345833.3333</v>
      </c>
      <c r="Y12" s="37">
        <f>'People Costs'!AD13</f>
        <v>361250</v>
      </c>
      <c r="Z12" s="37">
        <f>'People Costs'!AE13</f>
        <v>361250</v>
      </c>
      <c r="AA12" s="37">
        <f>'People Costs'!AF13</f>
        <v>368750</v>
      </c>
      <c r="AB12" s="37">
        <f>'People Costs'!AG13</f>
        <v>368750</v>
      </c>
      <c r="AC12" s="37">
        <f>'People Costs'!AH13</f>
        <v>375833.3333</v>
      </c>
      <c r="AD12" s="37">
        <f>'People Costs'!AI13</f>
        <v>382916.6667</v>
      </c>
      <c r="AE12" s="37">
        <f>'People Costs'!AJ13</f>
        <v>382916.6667</v>
      </c>
      <c r="AF12" s="37">
        <f>'People Costs'!AK13</f>
        <v>382916.6667</v>
      </c>
      <c r="AG12" s="37">
        <f>'People Costs'!AL13</f>
        <v>382916.6667</v>
      </c>
      <c r="AH12" s="37">
        <f>'People Costs'!AM13</f>
        <v>382916.6667</v>
      </c>
      <c r="AI12" s="37">
        <f>'People Costs'!AN13</f>
        <v>382916.6667</v>
      </c>
      <c r="AJ12" s="37">
        <f>'People Costs'!AO13</f>
        <v>382916.6667</v>
      </c>
      <c r="AK12" s="37">
        <f>'People Costs'!AP13</f>
        <v>382916.6667</v>
      </c>
      <c r="AL12" s="37">
        <f>'People Costs'!AQ13</f>
        <v>382916.6667</v>
      </c>
      <c r="AM12" s="37">
        <f>'People Costs'!AR13</f>
        <v>382916.6667</v>
      </c>
      <c r="AN12" s="37">
        <f>'People Costs'!AS13</f>
        <v>382916.6667</v>
      </c>
      <c r="AO12" s="37">
        <f>'People Costs'!AT13</f>
        <v>382916.6667</v>
      </c>
      <c r="AP12" s="37">
        <f>'People Costs'!AU13</f>
        <v>382916.6667</v>
      </c>
      <c r="AQ12" s="37">
        <f>'People Costs'!AV13</f>
        <v>382916.6667</v>
      </c>
      <c r="AR12" s="37">
        <f>'People Costs'!AW13</f>
        <v>382916.6667</v>
      </c>
      <c r="AS12" s="37">
        <f>'People Costs'!AX13</f>
        <v>382916.6667</v>
      </c>
      <c r="AT12" s="37">
        <f>'People Costs'!AY13</f>
        <v>382916.6667</v>
      </c>
      <c r="AU12" s="37">
        <f>'People Costs'!AZ13</f>
        <v>382916.6667</v>
      </c>
      <c r="AV12" s="37">
        <f>'People Costs'!BA13</f>
        <v>382916.6667</v>
      </c>
      <c r="AW12" s="37">
        <f>'People Costs'!BB13</f>
        <v>382916.6667</v>
      </c>
      <c r="AX12" s="37">
        <f>'People Costs'!BC13</f>
        <v>382916.6667</v>
      </c>
      <c r="AY12" s="37">
        <f>'People Costs'!BD13</f>
        <v>449583.3333</v>
      </c>
      <c r="AZ12" s="37">
        <f>'People Costs'!BE13</f>
        <v>449583.3333</v>
      </c>
      <c r="BA12" s="37">
        <f>'People Costs'!BF13</f>
        <v>449583.3333</v>
      </c>
      <c r="BB12" s="37">
        <f>'People Costs'!BG13</f>
        <v>449583.3333</v>
      </c>
      <c r="BC12" s="37">
        <f>'People Costs'!BH13</f>
        <v>449583.3333</v>
      </c>
      <c r="BD12" s="37">
        <f>'People Costs'!BI13</f>
        <v>449583.3333</v>
      </c>
      <c r="BE12" s="37">
        <f>'People Costs'!BJ13</f>
        <v>449583.3333</v>
      </c>
      <c r="BF12" s="37">
        <f>'People Costs'!BK13</f>
        <v>449583.3333</v>
      </c>
      <c r="BG12" s="37">
        <f>'People Costs'!BL13</f>
        <v>449583.3333</v>
      </c>
      <c r="BH12" s="37">
        <f>'People Costs'!BM13</f>
        <v>449583.3333</v>
      </c>
      <c r="BI12" s="37">
        <f>'People Costs'!BN13</f>
        <v>449583.3333</v>
      </c>
      <c r="BJ12" s="37">
        <f>'People Costs'!BO13</f>
        <v>449583.3333</v>
      </c>
    </row>
    <row r="13" ht="13.5" customHeight="1">
      <c r="A13" s="40" t="s">
        <v>48</v>
      </c>
      <c r="B13" s="41"/>
      <c r="C13" s="37">
        <f>'People Costs'!H17</f>
        <v>10354.16667</v>
      </c>
      <c r="D13" s="37">
        <f>'People Costs'!I17</f>
        <v>10354.16667</v>
      </c>
      <c r="E13" s="37">
        <f>'People Costs'!J17</f>
        <v>10354.16667</v>
      </c>
      <c r="F13" s="37">
        <f>'People Costs'!K17</f>
        <v>13176.66667</v>
      </c>
      <c r="G13" s="37">
        <f>'People Costs'!L17</f>
        <v>13176.66667</v>
      </c>
      <c r="H13" s="37">
        <f>'People Costs'!M17</f>
        <v>13176.66667</v>
      </c>
      <c r="I13" s="37">
        <f>'People Costs'!N17</f>
        <v>13176.66667</v>
      </c>
      <c r="J13" s="37">
        <f>'People Costs'!O17</f>
        <v>15940.20833</v>
      </c>
      <c r="K13" s="37">
        <f>'People Costs'!P17</f>
        <v>22815.83333</v>
      </c>
      <c r="L13" s="37">
        <f>'People Costs'!Q17</f>
        <v>34923.75</v>
      </c>
      <c r="M13" s="37">
        <f>'People Costs'!R17</f>
        <v>34923.75</v>
      </c>
      <c r="N13" s="37">
        <f>'People Costs'!S17</f>
        <v>37392.5</v>
      </c>
      <c r="O13" s="37">
        <f>'People Costs'!T17</f>
        <v>38685.83333</v>
      </c>
      <c r="P13" s="37">
        <f>'People Costs'!U17</f>
        <v>39979.16667</v>
      </c>
      <c r="Q13" s="37">
        <f>'People Costs'!V17</f>
        <v>39979.16667</v>
      </c>
      <c r="R13" s="37">
        <f>'People Costs'!W17</f>
        <v>39979.16667</v>
      </c>
      <c r="S13" s="37">
        <f>'People Costs'!X17</f>
        <v>39979.16667</v>
      </c>
      <c r="T13" s="37">
        <f>'People Costs'!Y17</f>
        <v>39979.16667</v>
      </c>
      <c r="U13" s="37">
        <f>'People Costs'!Z17</f>
        <v>39979.16667</v>
      </c>
      <c r="V13" s="37">
        <f>'People Costs'!AA17</f>
        <v>66877.08333</v>
      </c>
      <c r="W13" s="37">
        <f>'People Costs'!AB17</f>
        <v>73877.08333</v>
      </c>
      <c r="X13" s="37">
        <f>'People Costs'!AC17</f>
        <v>77635.41667</v>
      </c>
      <c r="Y13" s="37">
        <f>'People Costs'!AD17</f>
        <v>81216.875</v>
      </c>
      <c r="Z13" s="37">
        <f>'People Costs'!AE17</f>
        <v>83316.875</v>
      </c>
      <c r="AA13" s="37">
        <f>'People Costs'!AF17</f>
        <v>85078.125</v>
      </c>
      <c r="AB13" s="37">
        <f>'People Costs'!AG17</f>
        <v>83678.125</v>
      </c>
      <c r="AC13" s="37">
        <f>'People Costs'!AH17</f>
        <v>86080.41667</v>
      </c>
      <c r="AD13" s="37">
        <f>'People Costs'!AI17</f>
        <v>87782.70833</v>
      </c>
      <c r="AE13" s="37">
        <f>'People Costs'!AJ17</f>
        <v>88482.70833</v>
      </c>
      <c r="AF13" s="37">
        <f>'People Costs'!AK17</f>
        <v>88482.70833</v>
      </c>
      <c r="AG13" s="37">
        <f>'People Costs'!AL17</f>
        <v>88482.70833</v>
      </c>
      <c r="AH13" s="37">
        <f>'People Costs'!AM17</f>
        <v>88482.70833</v>
      </c>
      <c r="AI13" s="37">
        <f>'People Costs'!AN17</f>
        <v>88482.70833</v>
      </c>
      <c r="AJ13" s="37">
        <f>'People Costs'!AO17</f>
        <v>88482.70833</v>
      </c>
      <c r="AK13" s="37">
        <f>'People Costs'!AP17</f>
        <v>88482.70833</v>
      </c>
      <c r="AL13" s="37">
        <f>'People Costs'!AQ17</f>
        <v>88482.70833</v>
      </c>
      <c r="AM13" s="37">
        <f>'People Costs'!AR17</f>
        <v>88482.70833</v>
      </c>
      <c r="AN13" s="37">
        <f>'People Costs'!AS17</f>
        <v>88482.70833</v>
      </c>
      <c r="AO13" s="37">
        <f>'People Costs'!AT17</f>
        <v>88482.70833</v>
      </c>
      <c r="AP13" s="37">
        <f>'People Costs'!AU17</f>
        <v>88482.70833</v>
      </c>
      <c r="AQ13" s="37">
        <f>'People Costs'!AV17</f>
        <v>88482.70833</v>
      </c>
      <c r="AR13" s="37">
        <f>'People Costs'!AW17</f>
        <v>88482.70833</v>
      </c>
      <c r="AS13" s="37">
        <f>'People Costs'!AX17</f>
        <v>88482.70833</v>
      </c>
      <c r="AT13" s="37">
        <f>'People Costs'!AY17</f>
        <v>88482.70833</v>
      </c>
      <c r="AU13" s="37">
        <f>'People Costs'!AZ17</f>
        <v>88482.70833</v>
      </c>
      <c r="AV13" s="37">
        <f>'People Costs'!BA17</f>
        <v>88482.70833</v>
      </c>
      <c r="AW13" s="37">
        <f>'People Costs'!BB17</f>
        <v>88482.70833</v>
      </c>
      <c r="AX13" s="37">
        <f>'People Costs'!BC17</f>
        <v>88482.70833</v>
      </c>
      <c r="AY13" s="37">
        <f>'People Costs'!BD17</f>
        <v>97916.04167</v>
      </c>
      <c r="AZ13" s="37">
        <f>'People Costs'!BE17</f>
        <v>97916.04167</v>
      </c>
      <c r="BA13" s="37">
        <f>'People Costs'!BF17</f>
        <v>97916.04167</v>
      </c>
      <c r="BB13" s="37">
        <f>'People Costs'!BG17</f>
        <v>97916.04167</v>
      </c>
      <c r="BC13" s="37">
        <f>'People Costs'!BH17</f>
        <v>97916.04167</v>
      </c>
      <c r="BD13" s="37">
        <f>'People Costs'!BI17</f>
        <v>97916.04167</v>
      </c>
      <c r="BE13" s="37">
        <f>'People Costs'!BJ17</f>
        <v>97916.04167</v>
      </c>
      <c r="BF13" s="37">
        <f>'People Costs'!BK17</f>
        <v>97916.04167</v>
      </c>
      <c r="BG13" s="37">
        <f>'People Costs'!BL17</f>
        <v>97916.04167</v>
      </c>
      <c r="BH13" s="37">
        <f>'People Costs'!BM17</f>
        <v>97916.04167</v>
      </c>
      <c r="BI13" s="37">
        <f>'People Costs'!BN17</f>
        <v>97916.04167</v>
      </c>
      <c r="BJ13" s="37">
        <f>'People Costs'!BO17</f>
        <v>97916.04167</v>
      </c>
    </row>
    <row r="14" ht="13.5" customHeight="1">
      <c r="A14" s="40" t="s">
        <v>49</v>
      </c>
      <c r="B14" s="41"/>
      <c r="C14" s="37">
        <f>OpEx!G18</f>
        <v>5300</v>
      </c>
      <c r="D14" s="37">
        <f>OpEx!H18</f>
        <v>5300</v>
      </c>
      <c r="E14" s="37">
        <f>OpEx!I18</f>
        <v>5300</v>
      </c>
      <c r="F14" s="37">
        <f>OpEx!J18</f>
        <v>5300</v>
      </c>
      <c r="G14" s="37">
        <f>OpEx!K18</f>
        <v>5300</v>
      </c>
      <c r="H14" s="37">
        <f>OpEx!L18</f>
        <v>5300</v>
      </c>
      <c r="I14" s="37">
        <f>OpEx!M18</f>
        <v>5300</v>
      </c>
      <c r="J14" s="37">
        <f>OpEx!N18</f>
        <v>5300</v>
      </c>
      <c r="K14" s="37">
        <f>OpEx!O18</f>
        <v>5300</v>
      </c>
      <c r="L14" s="37">
        <f>OpEx!P18</f>
        <v>5300</v>
      </c>
      <c r="M14" s="37">
        <f>OpEx!Q18</f>
        <v>5300</v>
      </c>
      <c r="N14" s="37">
        <f>OpEx!R18</f>
        <v>5300</v>
      </c>
      <c r="O14" s="37">
        <f>OpEx!S18</f>
        <v>5500</v>
      </c>
      <c r="P14" s="37">
        <f>OpEx!T18</f>
        <v>5500</v>
      </c>
      <c r="Q14" s="37">
        <f>OpEx!U18</f>
        <v>5500</v>
      </c>
      <c r="R14" s="37">
        <f>OpEx!V18</f>
        <v>5500</v>
      </c>
      <c r="S14" s="37">
        <f>OpEx!W18</f>
        <v>5500</v>
      </c>
      <c r="T14" s="37">
        <f>OpEx!X18</f>
        <v>5500</v>
      </c>
      <c r="U14" s="37">
        <f>OpEx!Y18</f>
        <v>5500</v>
      </c>
      <c r="V14" s="37">
        <f>OpEx!Z18</f>
        <v>5500</v>
      </c>
      <c r="W14" s="37">
        <f>OpEx!AA18</f>
        <v>5500</v>
      </c>
      <c r="X14" s="37">
        <f>OpEx!AB18</f>
        <v>5500</v>
      </c>
      <c r="Y14" s="37">
        <f>OpEx!AC18</f>
        <v>5500</v>
      </c>
      <c r="Z14" s="37">
        <f>OpEx!AD18</f>
        <v>5500</v>
      </c>
      <c r="AA14" s="37">
        <f>OpEx!AE18</f>
        <v>6050</v>
      </c>
      <c r="AB14" s="37">
        <f>OpEx!AF18</f>
        <v>6050</v>
      </c>
      <c r="AC14" s="37">
        <f>OpEx!AG18</f>
        <v>6050</v>
      </c>
      <c r="AD14" s="37">
        <f>OpEx!AH18</f>
        <v>6050</v>
      </c>
      <c r="AE14" s="37">
        <f>OpEx!AI18</f>
        <v>6050</v>
      </c>
      <c r="AF14" s="37">
        <f>OpEx!AJ18</f>
        <v>6050</v>
      </c>
      <c r="AG14" s="37">
        <f>OpEx!AK18</f>
        <v>6050</v>
      </c>
      <c r="AH14" s="37">
        <f>OpEx!AL18</f>
        <v>6050</v>
      </c>
      <c r="AI14" s="37">
        <f>OpEx!AM18</f>
        <v>6050</v>
      </c>
      <c r="AJ14" s="37">
        <f>OpEx!AN18</f>
        <v>6050</v>
      </c>
      <c r="AK14" s="37">
        <f>OpEx!AO18</f>
        <v>6050</v>
      </c>
      <c r="AL14" s="37">
        <f>OpEx!AP18</f>
        <v>6050</v>
      </c>
      <c r="AM14" s="37">
        <f>OpEx!AQ18</f>
        <v>6655</v>
      </c>
      <c r="AN14" s="37">
        <f>OpEx!AR18</f>
        <v>6655</v>
      </c>
      <c r="AO14" s="37">
        <f>OpEx!AS18</f>
        <v>6655</v>
      </c>
      <c r="AP14" s="37">
        <f>OpEx!AT18</f>
        <v>6655</v>
      </c>
      <c r="AQ14" s="37">
        <f>OpEx!AU18</f>
        <v>6655</v>
      </c>
      <c r="AR14" s="37">
        <f>OpEx!AV18</f>
        <v>6655</v>
      </c>
      <c r="AS14" s="37">
        <f>OpEx!AW18</f>
        <v>6655</v>
      </c>
      <c r="AT14" s="37">
        <f>OpEx!AX18</f>
        <v>6655</v>
      </c>
      <c r="AU14" s="37">
        <f>OpEx!AY18</f>
        <v>6655</v>
      </c>
      <c r="AV14" s="37">
        <f>OpEx!AZ18</f>
        <v>6655</v>
      </c>
      <c r="AW14" s="37">
        <f>OpEx!BA18</f>
        <v>6655</v>
      </c>
      <c r="AX14" s="37">
        <f>OpEx!BB18</f>
        <v>6655</v>
      </c>
      <c r="AY14" s="37">
        <f>OpEx!BC18</f>
        <v>7320.5</v>
      </c>
      <c r="AZ14" s="37">
        <f>OpEx!BD18</f>
        <v>7320.5</v>
      </c>
      <c r="BA14" s="37">
        <f>OpEx!BE18</f>
        <v>7320.5</v>
      </c>
      <c r="BB14" s="37">
        <f>OpEx!BF18</f>
        <v>7320.5</v>
      </c>
      <c r="BC14" s="37">
        <f>OpEx!BG18</f>
        <v>7320.5</v>
      </c>
      <c r="BD14" s="37">
        <f>OpEx!BH18</f>
        <v>7320.5</v>
      </c>
      <c r="BE14" s="37">
        <f>OpEx!BI18</f>
        <v>7320.5</v>
      </c>
      <c r="BF14" s="37">
        <f>OpEx!BJ18</f>
        <v>7320.5</v>
      </c>
      <c r="BG14" s="37">
        <f>OpEx!BK18</f>
        <v>7320.5</v>
      </c>
      <c r="BH14" s="37">
        <f>OpEx!BL18</f>
        <v>7320.5</v>
      </c>
      <c r="BI14" s="37">
        <f>OpEx!BM18</f>
        <v>7320.5</v>
      </c>
      <c r="BJ14" s="37">
        <f>OpEx!BN18</f>
        <v>7320.5</v>
      </c>
    </row>
    <row r="15" ht="13.5" customHeight="1">
      <c r="A15" s="40" t="s">
        <v>50</v>
      </c>
      <c r="B15" s="41"/>
      <c r="C15" s="37">
        <f>OpEx!G27</f>
        <v>8569.065254</v>
      </c>
      <c r="D15" s="37">
        <f>OpEx!H27</f>
        <v>21875.36525</v>
      </c>
      <c r="E15" s="37">
        <f>OpEx!I27</f>
        <v>39390.06525</v>
      </c>
      <c r="F15" s="37">
        <f>OpEx!J27</f>
        <v>49210.01525</v>
      </c>
      <c r="G15" s="37">
        <f>OpEx!K27</f>
        <v>63235.21525</v>
      </c>
      <c r="H15" s="37">
        <f>OpEx!L27</f>
        <v>64662.51525</v>
      </c>
      <c r="I15" s="37">
        <f>OpEx!M27</f>
        <v>66091.91525</v>
      </c>
      <c r="J15" s="37">
        <f>OpEx!N27</f>
        <v>67523.41525</v>
      </c>
      <c r="K15" s="37">
        <f>OpEx!O27</f>
        <v>68957.01525</v>
      </c>
      <c r="L15" s="37">
        <f>OpEx!P27</f>
        <v>70392.71525</v>
      </c>
      <c r="M15" s="37">
        <f>OpEx!Q27</f>
        <v>71830.51525</v>
      </c>
      <c r="N15" s="37">
        <f>OpEx!R27</f>
        <v>73270.41525</v>
      </c>
      <c r="O15" s="37">
        <f>OpEx!S27</f>
        <v>77511.36525</v>
      </c>
      <c r="P15" s="37">
        <f>OpEx!T27</f>
        <v>79653.36525</v>
      </c>
      <c r="Q15" s="37">
        <f>OpEx!U27</f>
        <v>81796.41525</v>
      </c>
      <c r="R15" s="37">
        <f>OpEx!V27</f>
        <v>83940.51525</v>
      </c>
      <c r="S15" s="37">
        <f>OpEx!W27</f>
        <v>86085.66525</v>
      </c>
      <c r="T15" s="37">
        <f>OpEx!X27</f>
        <v>94532.91525</v>
      </c>
      <c r="U15" s="37">
        <f>OpEx!Y27</f>
        <v>96681.21525</v>
      </c>
      <c r="V15" s="37">
        <f>OpEx!Z27</f>
        <v>98830.56525</v>
      </c>
      <c r="W15" s="37">
        <f>OpEx!AA27</f>
        <v>100980.9653</v>
      </c>
      <c r="X15" s="37">
        <f>OpEx!AB27</f>
        <v>103132.4153</v>
      </c>
      <c r="Y15" s="37">
        <f>OpEx!AC27</f>
        <v>105284.9153</v>
      </c>
      <c r="Z15" s="37">
        <f>OpEx!AD27</f>
        <v>111639.5153</v>
      </c>
      <c r="AA15" s="37">
        <f>OpEx!AE27</f>
        <v>125699.3653</v>
      </c>
      <c r="AB15" s="37">
        <f>OpEx!AF27</f>
        <v>134161.3153</v>
      </c>
      <c r="AC15" s="37">
        <f>OpEx!AG27</f>
        <v>136324.3153</v>
      </c>
      <c r="AD15" s="37">
        <f>OpEx!AH27</f>
        <v>136387.3153</v>
      </c>
      <c r="AE15" s="37">
        <f>OpEx!AI27</f>
        <v>136450.3153</v>
      </c>
      <c r="AF15" s="37">
        <f>OpEx!AJ27</f>
        <v>136513.3153</v>
      </c>
      <c r="AG15" s="37">
        <f>OpEx!AK27</f>
        <v>136576.3153</v>
      </c>
      <c r="AH15" s="37">
        <f>OpEx!AL27</f>
        <v>136639.3153</v>
      </c>
      <c r="AI15" s="37">
        <f>OpEx!AM27</f>
        <v>136702.3153</v>
      </c>
      <c r="AJ15" s="37">
        <f>OpEx!AN27</f>
        <v>136765.3153</v>
      </c>
      <c r="AK15" s="37">
        <f>OpEx!AO27</f>
        <v>136828.3153</v>
      </c>
      <c r="AL15" s="37">
        <f>OpEx!AP27</f>
        <v>136891.3153</v>
      </c>
      <c r="AM15" s="37">
        <f>OpEx!AQ27</f>
        <v>130217.7653</v>
      </c>
      <c r="AN15" s="37">
        <f>OpEx!AR27</f>
        <v>141078.9653</v>
      </c>
      <c r="AO15" s="37">
        <f>OpEx!AS27</f>
        <v>152543.7653</v>
      </c>
      <c r="AP15" s="37">
        <f>OpEx!AT27</f>
        <v>164012.1653</v>
      </c>
      <c r="AQ15" s="37">
        <f>OpEx!AU27</f>
        <v>171883.2653</v>
      </c>
      <c r="AR15" s="37">
        <f>OpEx!AV27</f>
        <v>171954.3653</v>
      </c>
      <c r="AS15" s="37">
        <f>OpEx!AW27</f>
        <v>176227.2653</v>
      </c>
      <c r="AT15" s="37">
        <f>OpEx!AX27</f>
        <v>176300.1653</v>
      </c>
      <c r="AU15" s="37">
        <f>OpEx!AY27</f>
        <v>176373.0653</v>
      </c>
      <c r="AV15" s="37">
        <f>OpEx!AZ27</f>
        <v>176445.9653</v>
      </c>
      <c r="AW15" s="37">
        <f>OpEx!BA27</f>
        <v>176518.8653</v>
      </c>
      <c r="AX15" s="37">
        <f>OpEx!BB27</f>
        <v>176591.7653</v>
      </c>
      <c r="AY15" s="37">
        <f>OpEx!BC27</f>
        <v>182667.3653</v>
      </c>
      <c r="AZ15" s="37">
        <f>OpEx!BD27</f>
        <v>194146.5653</v>
      </c>
      <c r="BA15" s="37">
        <f>OpEx!BE27</f>
        <v>198427.5653</v>
      </c>
      <c r="BB15" s="37">
        <f>OpEx!BF27</f>
        <v>209912.1653</v>
      </c>
      <c r="BC15" s="37">
        <f>OpEx!BG27</f>
        <v>215999.4653</v>
      </c>
      <c r="BD15" s="37">
        <f>OpEx!BH27</f>
        <v>225689.4653</v>
      </c>
      <c r="BE15" s="37">
        <f>OpEx!BI27</f>
        <v>231782.1653</v>
      </c>
      <c r="BF15" s="37">
        <f>OpEx!BJ27</f>
        <v>243278.4653</v>
      </c>
      <c r="BG15" s="37">
        <f>OpEx!BK27</f>
        <v>247576.5653</v>
      </c>
      <c r="BH15" s="37">
        <f>OpEx!BL27</f>
        <v>259078.2653</v>
      </c>
      <c r="BI15" s="37">
        <f>OpEx!BM27</f>
        <v>275984.4653</v>
      </c>
      <c r="BJ15" s="37">
        <f>OpEx!BN27</f>
        <v>285693.3653</v>
      </c>
    </row>
    <row r="16" ht="13.5" customHeight="1">
      <c r="A16" s="40" t="s">
        <v>51</v>
      </c>
      <c r="B16" s="41"/>
      <c r="C16" s="51">
        <f>OpEx!G46</f>
        <v>7745.983333</v>
      </c>
      <c r="D16" s="51">
        <f>OpEx!H46</f>
        <v>8696.433333</v>
      </c>
      <c r="E16" s="51">
        <f>OpEx!I46</f>
        <v>9947.483333</v>
      </c>
      <c r="F16" s="51">
        <f>OpEx!J46</f>
        <v>11823.90833</v>
      </c>
      <c r="G16" s="51">
        <f>OpEx!K46</f>
        <v>12825.70833</v>
      </c>
      <c r="H16" s="51">
        <f>OpEx!L46</f>
        <v>13277.65833</v>
      </c>
      <c r="I16" s="51">
        <f>OpEx!M46</f>
        <v>14879.75833</v>
      </c>
      <c r="J16" s="51">
        <f>OpEx!N46</f>
        <v>14657.00833</v>
      </c>
      <c r="K16" s="51">
        <f>OpEx!O46</f>
        <v>18284.40833</v>
      </c>
      <c r="L16" s="51">
        <f>OpEx!P46</f>
        <v>24261.95833</v>
      </c>
      <c r="M16" s="51">
        <f>OpEx!Q46</f>
        <v>24364.65833</v>
      </c>
      <c r="N16" s="51">
        <f>OpEx!R46</f>
        <v>25642.50833</v>
      </c>
      <c r="O16" s="51">
        <f>OpEx!S46</f>
        <v>26532.93333</v>
      </c>
      <c r="P16" s="51">
        <f>OpEx!T46</f>
        <v>27273.43333</v>
      </c>
      <c r="Q16" s="51">
        <f>OpEx!U46</f>
        <v>27426.50833</v>
      </c>
      <c r="R16" s="51">
        <f>OpEx!V46</f>
        <v>27579.65833</v>
      </c>
      <c r="S16" s="51">
        <f>OpEx!W46</f>
        <v>27732.88333</v>
      </c>
      <c r="T16" s="51">
        <f>OpEx!X46</f>
        <v>28336.25833</v>
      </c>
      <c r="U16" s="51">
        <f>OpEx!Y46</f>
        <v>28489.70833</v>
      </c>
      <c r="V16" s="51">
        <f>OpEx!Z46</f>
        <v>45093.23333</v>
      </c>
      <c r="W16" s="51">
        <f>OpEx!AA46</f>
        <v>56996.83333</v>
      </c>
      <c r="X16" s="51">
        <f>OpEx!AB46</f>
        <v>59500.50833</v>
      </c>
      <c r="Y16" s="51">
        <f>OpEx!AC46</f>
        <v>62004.25833</v>
      </c>
      <c r="Z16" s="51">
        <f>OpEx!AD46</f>
        <v>65983.15833</v>
      </c>
      <c r="AA16" s="51">
        <f>OpEx!AE46</f>
        <v>68162.43333</v>
      </c>
      <c r="AB16" s="51">
        <f>OpEx!AF46</f>
        <v>66416.85833</v>
      </c>
      <c r="AC16" s="51">
        <f>OpEx!AG46</f>
        <v>68921.35833</v>
      </c>
      <c r="AD16" s="51">
        <f>OpEx!AH46</f>
        <v>70100.85833</v>
      </c>
      <c r="AE16" s="51">
        <f>OpEx!AI46</f>
        <v>71280.35833</v>
      </c>
      <c r="AF16" s="51">
        <f>OpEx!AJ46</f>
        <v>71284.85833</v>
      </c>
      <c r="AG16" s="51">
        <f>OpEx!AK46</f>
        <v>71289.35833</v>
      </c>
      <c r="AH16" s="51">
        <f>OpEx!AL46</f>
        <v>71293.85833</v>
      </c>
      <c r="AI16" s="51">
        <f>OpEx!AM46</f>
        <v>71298.35833</v>
      </c>
      <c r="AJ16" s="51">
        <f>OpEx!AN46</f>
        <v>71302.85833</v>
      </c>
      <c r="AK16" s="51">
        <f>OpEx!AO46</f>
        <v>71307.35833</v>
      </c>
      <c r="AL16" s="51">
        <f>OpEx!AP46</f>
        <v>71311.85833</v>
      </c>
      <c r="AM16" s="51">
        <f>OpEx!AQ46</f>
        <v>72316.73333</v>
      </c>
      <c r="AN16" s="51">
        <f>OpEx!AR46</f>
        <v>73221.83333</v>
      </c>
      <c r="AO16" s="51">
        <f>OpEx!AS46</f>
        <v>74177.23333</v>
      </c>
      <c r="AP16" s="51">
        <f>OpEx!AT46</f>
        <v>75132.93333</v>
      </c>
      <c r="AQ16" s="51">
        <f>OpEx!AU46</f>
        <v>75788.85833</v>
      </c>
      <c r="AR16" s="51">
        <f>OpEx!AV46</f>
        <v>75794.78333</v>
      </c>
      <c r="AS16" s="51">
        <f>OpEx!AW46</f>
        <v>76150.85833</v>
      </c>
      <c r="AT16" s="51">
        <f>OpEx!AX46</f>
        <v>76156.93333</v>
      </c>
      <c r="AU16" s="51">
        <f>OpEx!AY46</f>
        <v>76163.00833</v>
      </c>
      <c r="AV16" s="51">
        <f>OpEx!AZ46</f>
        <v>76169.08333</v>
      </c>
      <c r="AW16" s="51">
        <f>OpEx!BA46</f>
        <v>76175.15833</v>
      </c>
      <c r="AX16" s="51">
        <f>OpEx!BB46</f>
        <v>76181.23333</v>
      </c>
      <c r="AY16" s="51">
        <f>OpEx!BC46</f>
        <v>76687.53333</v>
      </c>
      <c r="AZ16" s="51">
        <f>OpEx!BD46</f>
        <v>77644.13333</v>
      </c>
      <c r="BA16" s="51">
        <f>OpEx!BE46</f>
        <v>78000.88333</v>
      </c>
      <c r="BB16" s="51">
        <f>OpEx!BF46</f>
        <v>78957.93333</v>
      </c>
      <c r="BC16" s="51">
        <f>OpEx!BG46</f>
        <v>79465.20833</v>
      </c>
      <c r="BD16" s="51">
        <f>OpEx!BH46</f>
        <v>80272.70833</v>
      </c>
      <c r="BE16" s="51">
        <f>OpEx!BI46</f>
        <v>80780.43333</v>
      </c>
      <c r="BF16" s="51">
        <f>OpEx!BJ46</f>
        <v>81738.45833</v>
      </c>
      <c r="BG16" s="51">
        <f>OpEx!BK46</f>
        <v>82096.63333</v>
      </c>
      <c r="BH16" s="51">
        <f>OpEx!BL46</f>
        <v>83055.10833</v>
      </c>
      <c r="BI16" s="51">
        <f>OpEx!BM46</f>
        <v>84463.95833</v>
      </c>
      <c r="BJ16" s="51">
        <f>OpEx!BN46</f>
        <v>85273.03333</v>
      </c>
    </row>
    <row r="17" ht="13.5" customHeight="1">
      <c r="A17" s="38" t="s">
        <v>21</v>
      </c>
      <c r="B17" s="39"/>
      <c r="C17" s="46">
        <f t="shared" ref="C17:BJ17" si="3">SUM(C12:C16)</f>
        <v>90302.54859</v>
      </c>
      <c r="D17" s="46">
        <f t="shared" si="3"/>
        <v>104559.2986</v>
      </c>
      <c r="E17" s="46">
        <f t="shared" si="3"/>
        <v>123325.0486</v>
      </c>
      <c r="F17" s="46">
        <f t="shared" si="3"/>
        <v>152843.9236</v>
      </c>
      <c r="G17" s="46">
        <f t="shared" si="3"/>
        <v>167870.9236</v>
      </c>
      <c r="H17" s="46">
        <f t="shared" si="3"/>
        <v>169750.1736</v>
      </c>
      <c r="I17" s="46">
        <f t="shared" si="3"/>
        <v>172781.6736</v>
      </c>
      <c r="J17" s="46">
        <f t="shared" si="3"/>
        <v>191337.2986</v>
      </c>
      <c r="K17" s="46">
        <f t="shared" si="3"/>
        <v>237023.9236</v>
      </c>
      <c r="L17" s="46">
        <f t="shared" si="3"/>
        <v>317378.4236</v>
      </c>
      <c r="M17" s="46">
        <f t="shared" si="3"/>
        <v>318918.9236</v>
      </c>
      <c r="N17" s="46">
        <f t="shared" si="3"/>
        <v>336605.4236</v>
      </c>
      <c r="O17" s="46">
        <f t="shared" si="3"/>
        <v>349896.7986</v>
      </c>
      <c r="P17" s="46">
        <f t="shared" si="3"/>
        <v>360739.2986</v>
      </c>
      <c r="Q17" s="46">
        <f t="shared" si="3"/>
        <v>363035.4236</v>
      </c>
      <c r="R17" s="46">
        <f t="shared" si="3"/>
        <v>365332.6736</v>
      </c>
      <c r="S17" s="46">
        <f t="shared" si="3"/>
        <v>367631.0486</v>
      </c>
      <c r="T17" s="46">
        <f t="shared" si="3"/>
        <v>376681.6736</v>
      </c>
      <c r="U17" s="46">
        <f t="shared" si="3"/>
        <v>378983.4236</v>
      </c>
      <c r="V17" s="46">
        <f t="shared" si="3"/>
        <v>545467.5486</v>
      </c>
      <c r="W17" s="46">
        <f t="shared" si="3"/>
        <v>566521.5486</v>
      </c>
      <c r="X17" s="46">
        <f t="shared" si="3"/>
        <v>591601.6736</v>
      </c>
      <c r="Y17" s="46">
        <f t="shared" si="3"/>
        <v>615256.0486</v>
      </c>
      <c r="Z17" s="46">
        <f t="shared" si="3"/>
        <v>627689.5486</v>
      </c>
      <c r="AA17" s="46">
        <f t="shared" si="3"/>
        <v>653739.9236</v>
      </c>
      <c r="AB17" s="46">
        <f t="shared" si="3"/>
        <v>659056.2986</v>
      </c>
      <c r="AC17" s="46">
        <f t="shared" si="3"/>
        <v>673209.4236</v>
      </c>
      <c r="AD17" s="46">
        <f t="shared" si="3"/>
        <v>683237.5486</v>
      </c>
      <c r="AE17" s="46">
        <f t="shared" si="3"/>
        <v>685180.0486</v>
      </c>
      <c r="AF17" s="46">
        <f t="shared" si="3"/>
        <v>685247.5486</v>
      </c>
      <c r="AG17" s="46">
        <f t="shared" si="3"/>
        <v>685315.0486</v>
      </c>
      <c r="AH17" s="46">
        <f t="shared" si="3"/>
        <v>685382.5486</v>
      </c>
      <c r="AI17" s="46">
        <f t="shared" si="3"/>
        <v>685450.0486</v>
      </c>
      <c r="AJ17" s="46">
        <f t="shared" si="3"/>
        <v>685517.5486</v>
      </c>
      <c r="AK17" s="46">
        <f t="shared" si="3"/>
        <v>685585.0486</v>
      </c>
      <c r="AL17" s="46">
        <f t="shared" si="3"/>
        <v>685652.5486</v>
      </c>
      <c r="AM17" s="46">
        <f t="shared" si="3"/>
        <v>680588.8736</v>
      </c>
      <c r="AN17" s="46">
        <f t="shared" si="3"/>
        <v>692355.1736</v>
      </c>
      <c r="AO17" s="46">
        <f t="shared" si="3"/>
        <v>704775.3736</v>
      </c>
      <c r="AP17" s="46">
        <f t="shared" si="3"/>
        <v>717199.4736</v>
      </c>
      <c r="AQ17" s="46">
        <f t="shared" si="3"/>
        <v>725726.4986</v>
      </c>
      <c r="AR17" s="46">
        <f t="shared" si="3"/>
        <v>725803.5236</v>
      </c>
      <c r="AS17" s="46">
        <f t="shared" si="3"/>
        <v>730432.4986</v>
      </c>
      <c r="AT17" s="46">
        <f t="shared" si="3"/>
        <v>730511.4736</v>
      </c>
      <c r="AU17" s="46">
        <f t="shared" si="3"/>
        <v>730590.4486</v>
      </c>
      <c r="AV17" s="46">
        <f t="shared" si="3"/>
        <v>730669.4236</v>
      </c>
      <c r="AW17" s="46">
        <f t="shared" si="3"/>
        <v>730748.3986</v>
      </c>
      <c r="AX17" s="46">
        <f t="shared" si="3"/>
        <v>730827.3736</v>
      </c>
      <c r="AY17" s="46">
        <f t="shared" si="3"/>
        <v>814174.7736</v>
      </c>
      <c r="AZ17" s="46">
        <f t="shared" si="3"/>
        <v>826610.5736</v>
      </c>
      <c r="BA17" s="46">
        <f t="shared" si="3"/>
        <v>831248.3236</v>
      </c>
      <c r="BB17" s="46">
        <f t="shared" si="3"/>
        <v>843689.9736</v>
      </c>
      <c r="BC17" s="46">
        <f t="shared" si="3"/>
        <v>850284.5486</v>
      </c>
      <c r="BD17" s="46">
        <f t="shared" si="3"/>
        <v>860782.0486</v>
      </c>
      <c r="BE17" s="46">
        <f t="shared" si="3"/>
        <v>867382.4736</v>
      </c>
      <c r="BF17" s="46">
        <f t="shared" si="3"/>
        <v>879836.7986</v>
      </c>
      <c r="BG17" s="46">
        <f t="shared" si="3"/>
        <v>884493.0736</v>
      </c>
      <c r="BH17" s="46">
        <f t="shared" si="3"/>
        <v>896953.2486</v>
      </c>
      <c r="BI17" s="46">
        <f t="shared" si="3"/>
        <v>915268.2986</v>
      </c>
      <c r="BJ17" s="46">
        <f t="shared" si="3"/>
        <v>925786.2736</v>
      </c>
    </row>
    <row r="18" ht="13.5" customHeight="1">
      <c r="A18" s="40"/>
      <c r="B18" s="41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</row>
    <row r="19" ht="13.5" customHeight="1">
      <c r="A19" s="38" t="s">
        <v>23</v>
      </c>
      <c r="B19" s="39"/>
      <c r="C19" s="52">
        <f t="shared" ref="C19:BJ19" si="4">C9-C17</f>
        <v>-78293.54859</v>
      </c>
      <c r="D19" s="53">
        <f t="shared" si="4"/>
        <v>-35523.29859</v>
      </c>
      <c r="E19" s="53">
        <f t="shared" si="4"/>
        <v>20773.95141</v>
      </c>
      <c r="F19" s="53">
        <f t="shared" si="4"/>
        <v>33340.57641</v>
      </c>
      <c r="G19" s="53">
        <f t="shared" si="4"/>
        <v>78421.57641</v>
      </c>
      <c r="H19" s="53">
        <f t="shared" si="4"/>
        <v>82659.32641</v>
      </c>
      <c r="I19" s="53">
        <f t="shared" si="4"/>
        <v>85753.82641</v>
      </c>
      <c r="J19" s="53">
        <f t="shared" si="4"/>
        <v>73333.20141</v>
      </c>
      <c r="K19" s="53">
        <f t="shared" si="4"/>
        <v>33790.57641</v>
      </c>
      <c r="L19" s="53">
        <f t="shared" si="4"/>
        <v>-40410.92359</v>
      </c>
      <c r="M19" s="53">
        <f t="shared" si="4"/>
        <v>-35789.42359</v>
      </c>
      <c r="N19" s="53">
        <f t="shared" si="4"/>
        <v>-47304.92359</v>
      </c>
      <c r="O19" s="53">
        <f t="shared" si="4"/>
        <v>-11673.19859</v>
      </c>
      <c r="P19" s="53">
        <f t="shared" si="4"/>
        <v>-12417.69859</v>
      </c>
      <c r="Q19" s="53">
        <f t="shared" si="4"/>
        <v>-4610.873587</v>
      </c>
      <c r="R19" s="53">
        <f t="shared" si="4"/>
        <v>3199.776413</v>
      </c>
      <c r="S19" s="53">
        <f t="shared" si="4"/>
        <v>11014.25141</v>
      </c>
      <c r="T19" s="53">
        <f t="shared" si="4"/>
        <v>41786.37641</v>
      </c>
      <c r="U19" s="53">
        <f t="shared" si="4"/>
        <v>49612.32641</v>
      </c>
      <c r="V19" s="53">
        <f t="shared" si="4"/>
        <v>-106739.1486</v>
      </c>
      <c r="W19" s="53">
        <f t="shared" si="4"/>
        <v>-117655.5486</v>
      </c>
      <c r="X19" s="53">
        <f t="shared" si="4"/>
        <v>-132593.1236</v>
      </c>
      <c r="Y19" s="53">
        <f t="shared" si="4"/>
        <v>-146099.9986</v>
      </c>
      <c r="Z19" s="53">
        <f t="shared" si="4"/>
        <v>-128576.0986</v>
      </c>
      <c r="AA19" s="53">
        <f t="shared" si="4"/>
        <v>-41228.02359</v>
      </c>
      <c r="AB19" s="53">
        <f t="shared" si="4"/>
        <v>-3328.011087</v>
      </c>
      <c r="AC19" s="53">
        <f t="shared" si="4"/>
        <v>-6434.386087</v>
      </c>
      <c r="AD19" s="53">
        <f t="shared" si="4"/>
        <v>-16140.76109</v>
      </c>
      <c r="AE19" s="53">
        <f t="shared" si="4"/>
        <v>-17761.51109</v>
      </c>
      <c r="AF19" s="53">
        <f t="shared" si="4"/>
        <v>-17507.26109</v>
      </c>
      <c r="AG19" s="53">
        <f t="shared" si="4"/>
        <v>-17253.01109</v>
      </c>
      <c r="AH19" s="53">
        <f t="shared" si="4"/>
        <v>-16998.76109</v>
      </c>
      <c r="AI19" s="53">
        <f t="shared" si="4"/>
        <v>-16744.51109</v>
      </c>
      <c r="AJ19" s="53">
        <f t="shared" si="4"/>
        <v>-16490.26109</v>
      </c>
      <c r="AK19" s="53">
        <f t="shared" si="4"/>
        <v>-16236.01109</v>
      </c>
      <c r="AL19" s="53">
        <f t="shared" si="4"/>
        <v>-15981.76109</v>
      </c>
      <c r="AM19" s="53">
        <f t="shared" si="4"/>
        <v>66115.92641</v>
      </c>
      <c r="AN19" s="53">
        <f t="shared" si="4"/>
        <v>119516.8264</v>
      </c>
      <c r="AO19" s="53">
        <f t="shared" si="4"/>
        <v>175885.4264</v>
      </c>
      <c r="AP19" s="53">
        <f t="shared" si="4"/>
        <v>232271.7264</v>
      </c>
      <c r="AQ19" s="53">
        <f t="shared" si="4"/>
        <v>270971.3014</v>
      </c>
      <c r="AR19" s="53">
        <f t="shared" si="4"/>
        <v>271320.8764</v>
      </c>
      <c r="AS19" s="53">
        <f t="shared" si="4"/>
        <v>292329.3014</v>
      </c>
      <c r="AT19" s="53">
        <f t="shared" si="4"/>
        <v>292687.7264</v>
      </c>
      <c r="AU19" s="53">
        <f t="shared" si="4"/>
        <v>293046.1514</v>
      </c>
      <c r="AV19" s="53">
        <f t="shared" si="4"/>
        <v>293404.5764</v>
      </c>
      <c r="AW19" s="53">
        <f t="shared" si="4"/>
        <v>293763.0014</v>
      </c>
      <c r="AX19" s="53">
        <f t="shared" si="4"/>
        <v>294121.4264</v>
      </c>
      <c r="AY19" s="53">
        <f t="shared" si="4"/>
        <v>276711.0264</v>
      </c>
      <c r="AZ19" s="53">
        <f t="shared" si="4"/>
        <v>335063.6264</v>
      </c>
      <c r="BA19" s="53">
        <f t="shared" si="4"/>
        <v>356825.3764</v>
      </c>
      <c r="BB19" s="53">
        <f t="shared" si="4"/>
        <v>415205.4264</v>
      </c>
      <c r="BC19" s="53">
        <f t="shared" si="4"/>
        <v>446149.2014</v>
      </c>
      <c r="BD19" s="53">
        <f t="shared" si="4"/>
        <v>495406.7014</v>
      </c>
      <c r="BE19" s="53">
        <f t="shared" si="4"/>
        <v>526377.9264</v>
      </c>
      <c r="BF19" s="53">
        <f t="shared" si="4"/>
        <v>584817.4514</v>
      </c>
      <c r="BG19" s="53">
        <f t="shared" si="4"/>
        <v>606666.1264</v>
      </c>
      <c r="BH19" s="53">
        <f t="shared" si="4"/>
        <v>665133.1014</v>
      </c>
      <c r="BI19" s="53">
        <f t="shared" si="4"/>
        <v>751072.9514</v>
      </c>
      <c r="BJ19" s="53">
        <f t="shared" si="4"/>
        <v>800426.5264</v>
      </c>
    </row>
    <row r="20" ht="13.5" customHeight="1">
      <c r="A20" s="54" t="s">
        <v>52</v>
      </c>
      <c r="B20" s="55"/>
      <c r="C20" s="49">
        <f t="shared" ref="C20:BJ20" si="5">+IF(C7&gt;0,C19/C7,"n/a")</f>
        <v>-1.955871811</v>
      </c>
      <c r="D20" s="49">
        <f t="shared" si="5"/>
        <v>-0.1543685842</v>
      </c>
      <c r="E20" s="49">
        <f t="shared" si="5"/>
        <v>0.04324933153</v>
      </c>
      <c r="F20" s="49">
        <f t="shared" si="5"/>
        <v>0.05372183465</v>
      </c>
      <c r="G20" s="49">
        <f t="shared" si="5"/>
        <v>0.09552249023</v>
      </c>
      <c r="H20" s="49">
        <f t="shared" si="5"/>
        <v>0.09824431301</v>
      </c>
      <c r="I20" s="49">
        <f t="shared" si="5"/>
        <v>0.09950721632</v>
      </c>
      <c r="J20" s="49">
        <f t="shared" si="5"/>
        <v>0.08312207225</v>
      </c>
      <c r="K20" s="49">
        <f t="shared" si="5"/>
        <v>0.03743216454</v>
      </c>
      <c r="L20" s="49">
        <f t="shared" si="5"/>
        <v>-0.04377147888</v>
      </c>
      <c r="M20" s="49">
        <f t="shared" si="5"/>
        <v>-0.03792196531</v>
      </c>
      <c r="N20" s="49">
        <f t="shared" si="5"/>
        <v>-0.04905445057</v>
      </c>
      <c r="O20" s="49">
        <f t="shared" si="5"/>
        <v>-0.01138937535</v>
      </c>
      <c r="P20" s="49">
        <f t="shared" si="5"/>
        <v>-0.01176453178</v>
      </c>
      <c r="Q20" s="49">
        <f t="shared" si="5"/>
        <v>-0.004245212231</v>
      </c>
      <c r="R20" s="49">
        <f t="shared" si="5"/>
        <v>0.002865219104</v>
      </c>
      <c r="S20" s="49">
        <f t="shared" si="5"/>
        <v>0.009599229058</v>
      </c>
      <c r="T20" s="49">
        <f t="shared" si="5"/>
        <v>0.03295234658</v>
      </c>
      <c r="U20" s="49">
        <f t="shared" si="5"/>
        <v>0.03819932353</v>
      </c>
      <c r="V20" s="49">
        <f t="shared" si="5"/>
        <v>-0.0802863891</v>
      </c>
      <c r="W20" s="49">
        <f t="shared" si="5"/>
        <v>-0.08649871239</v>
      </c>
      <c r="X20" s="49">
        <f t="shared" si="5"/>
        <v>-0.09532661382</v>
      </c>
      <c r="Y20" s="49">
        <f t="shared" si="5"/>
        <v>-0.1027653795</v>
      </c>
      <c r="Z20" s="49">
        <f t="shared" si="5"/>
        <v>-0.085010958</v>
      </c>
      <c r="AA20" s="49">
        <f t="shared" si="5"/>
        <v>-0.02406323605</v>
      </c>
      <c r="AB20" s="49">
        <f t="shared" si="5"/>
        <v>-0.001814416102</v>
      </c>
      <c r="AC20" s="49">
        <f t="shared" si="5"/>
        <v>-0.00344987874</v>
      </c>
      <c r="AD20" s="49">
        <f t="shared" si="5"/>
        <v>-0.008649902378</v>
      </c>
      <c r="AE20" s="49">
        <f t="shared" si="5"/>
        <v>-0.009513880507</v>
      </c>
      <c r="AF20" s="49">
        <f t="shared" si="5"/>
        <v>-0.009373173906</v>
      </c>
      <c r="AG20" s="49">
        <f t="shared" si="5"/>
        <v>-0.009232602838</v>
      </c>
      <c r="AH20" s="49">
        <f t="shared" si="5"/>
        <v>-0.009092167109</v>
      </c>
      <c r="AI20" s="49">
        <f t="shared" si="5"/>
        <v>-0.008951866521</v>
      </c>
      <c r="AJ20" s="49">
        <f t="shared" si="5"/>
        <v>-0.008811700881</v>
      </c>
      <c r="AK20" s="49">
        <f t="shared" si="5"/>
        <v>-0.008671669993</v>
      </c>
      <c r="AL20" s="49">
        <f t="shared" si="5"/>
        <v>-0.008531773664</v>
      </c>
      <c r="AM20" s="49">
        <f t="shared" si="5"/>
        <v>0.03187569373</v>
      </c>
      <c r="AN20" s="49">
        <f t="shared" si="5"/>
        <v>0.05299610962</v>
      </c>
      <c r="AO20" s="49">
        <f t="shared" si="5"/>
        <v>0.07189913927</v>
      </c>
      <c r="AP20" s="49">
        <f t="shared" si="5"/>
        <v>0.08806778079</v>
      </c>
      <c r="AQ20" s="49">
        <f t="shared" si="5"/>
        <v>0.09787286428</v>
      </c>
      <c r="AR20" s="49">
        <f t="shared" si="5"/>
        <v>0.09795720124</v>
      </c>
      <c r="AS20" s="49">
        <f t="shared" si="5"/>
        <v>0.1028964403</v>
      </c>
      <c r="AT20" s="49">
        <f t="shared" si="5"/>
        <v>0.1029785613</v>
      </c>
      <c r="AU20" s="49">
        <f t="shared" si="5"/>
        <v>0.103060612</v>
      </c>
      <c r="AV20" s="49">
        <f t="shared" si="5"/>
        <v>0.1031425927</v>
      </c>
      <c r="AW20" s="49">
        <f t="shared" si="5"/>
        <v>0.1032245034</v>
      </c>
      <c r="AX20" s="49">
        <f t="shared" si="5"/>
        <v>0.1033063442</v>
      </c>
      <c r="AY20" s="49">
        <f t="shared" si="5"/>
        <v>0.09385316022</v>
      </c>
      <c r="AZ20" s="49">
        <f t="shared" si="5"/>
        <v>0.1067197169</v>
      </c>
      <c r="BA20" s="49">
        <f t="shared" si="5"/>
        <v>0.1111255887</v>
      </c>
      <c r="BB20" s="49">
        <f t="shared" si="5"/>
        <v>0.1220323847</v>
      </c>
      <c r="BC20" s="49">
        <f t="shared" si="5"/>
        <v>0.1273302277</v>
      </c>
      <c r="BD20" s="49">
        <f t="shared" si="5"/>
        <v>0.1351585312</v>
      </c>
      <c r="BE20" s="49">
        <f t="shared" si="5"/>
        <v>0.1397369539</v>
      </c>
      <c r="BF20" s="49">
        <f t="shared" si="5"/>
        <v>0.1477362026</v>
      </c>
      <c r="BG20" s="49">
        <f t="shared" si="5"/>
        <v>0.1505315239</v>
      </c>
      <c r="BH20" s="49">
        <f t="shared" si="5"/>
        <v>0.1575452263</v>
      </c>
      <c r="BI20" s="49">
        <f t="shared" si="5"/>
        <v>0.1667707572</v>
      </c>
      <c r="BJ20" s="49">
        <f t="shared" si="5"/>
        <v>0.171565067</v>
      </c>
    </row>
    <row r="21" ht="13.5" customHeight="1">
      <c r="A21" s="40"/>
      <c r="B21" s="41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</row>
    <row r="22" ht="13.5" customHeight="1">
      <c r="A22" s="40" t="s">
        <v>53</v>
      </c>
      <c r="B22" s="41"/>
      <c r="C22" s="37">
        <f>CapX!G14</f>
        <v>50</v>
      </c>
      <c r="D22" s="37">
        <f>CapX!H14</f>
        <v>50</v>
      </c>
      <c r="E22" s="37">
        <f>CapX!I14</f>
        <v>50</v>
      </c>
      <c r="F22" s="37">
        <f>CapX!J14</f>
        <v>66.66666667</v>
      </c>
      <c r="G22" s="37">
        <f>CapX!K14</f>
        <v>66.66666667</v>
      </c>
      <c r="H22" s="37">
        <f>CapX!L14</f>
        <v>66.66666667</v>
      </c>
      <c r="I22" s="37">
        <f>CapX!M14</f>
        <v>66.66666667</v>
      </c>
      <c r="J22" s="37">
        <f>CapX!N14</f>
        <v>83.33333333</v>
      </c>
      <c r="K22" s="37">
        <f>CapX!O14</f>
        <v>133.3333333</v>
      </c>
      <c r="L22" s="37">
        <f>CapX!P14</f>
        <v>216.6666667</v>
      </c>
      <c r="M22" s="37">
        <f>CapX!Q14</f>
        <v>216.6666667</v>
      </c>
      <c r="N22" s="37">
        <f>CapX!R14</f>
        <v>233.3333333</v>
      </c>
      <c r="O22" s="37">
        <f>CapX!S14</f>
        <v>241.6666667</v>
      </c>
      <c r="P22" s="37">
        <f>CapX!T14</f>
        <v>250</v>
      </c>
      <c r="Q22" s="37">
        <f>CapX!U14</f>
        <v>250</v>
      </c>
      <c r="R22" s="37">
        <f>CapX!V14</f>
        <v>250</v>
      </c>
      <c r="S22" s="37">
        <f>CapX!W14</f>
        <v>250</v>
      </c>
      <c r="T22" s="37">
        <f>CapX!X14</f>
        <v>250</v>
      </c>
      <c r="U22" s="37">
        <f>CapX!Y14</f>
        <v>250</v>
      </c>
      <c r="V22" s="37">
        <f>CapX!Z14</f>
        <v>483.3333333</v>
      </c>
      <c r="W22" s="37">
        <f>CapX!AA14</f>
        <v>650</v>
      </c>
      <c r="X22" s="37">
        <f>CapX!AB14</f>
        <v>683.3333333</v>
      </c>
      <c r="Y22" s="37">
        <f>CapX!AC14</f>
        <v>716.6666667</v>
      </c>
      <c r="Z22" s="37">
        <f>CapX!AD14</f>
        <v>766.6666667</v>
      </c>
      <c r="AA22" s="37">
        <f>CapX!AE14</f>
        <v>783.3333333</v>
      </c>
      <c r="AB22" s="37">
        <f>CapX!AF14</f>
        <v>750</v>
      </c>
      <c r="AC22" s="37">
        <f>CapX!AG14</f>
        <v>783.3333333</v>
      </c>
      <c r="AD22" s="37">
        <f>CapX!AH14</f>
        <v>800</v>
      </c>
      <c r="AE22" s="37">
        <f>CapX!AI14</f>
        <v>816.6666667</v>
      </c>
      <c r="AF22" s="37">
        <f>CapX!AJ14</f>
        <v>816.6666667</v>
      </c>
      <c r="AG22" s="37">
        <f>CapX!AK14</f>
        <v>816.6666667</v>
      </c>
      <c r="AH22" s="37">
        <f>CapX!AL14</f>
        <v>816.6666667</v>
      </c>
      <c r="AI22" s="37">
        <f>CapX!AM14</f>
        <v>816.6666667</v>
      </c>
      <c r="AJ22" s="37">
        <f>CapX!AN14</f>
        <v>816.6666667</v>
      </c>
      <c r="AK22" s="37">
        <f>CapX!AO14</f>
        <v>816.6666667</v>
      </c>
      <c r="AL22" s="37">
        <f>CapX!AP14</f>
        <v>816.6666667</v>
      </c>
      <c r="AM22" s="37">
        <f>CapX!AQ14</f>
        <v>816.6666667</v>
      </c>
      <c r="AN22" s="37">
        <f>CapX!AR14</f>
        <v>816.6666667</v>
      </c>
      <c r="AO22" s="37">
        <f>CapX!AS14</f>
        <v>816.6666667</v>
      </c>
      <c r="AP22" s="37">
        <f>CapX!AT14</f>
        <v>816.6666667</v>
      </c>
      <c r="AQ22" s="37">
        <f>CapX!AU14</f>
        <v>816.6666667</v>
      </c>
      <c r="AR22" s="37">
        <f>CapX!AV14</f>
        <v>816.6666667</v>
      </c>
      <c r="AS22" s="37">
        <f>CapX!AW14</f>
        <v>816.6666667</v>
      </c>
      <c r="AT22" s="37">
        <f>CapX!AX14</f>
        <v>816.6666667</v>
      </c>
      <c r="AU22" s="37">
        <f>CapX!AY14</f>
        <v>816.6666667</v>
      </c>
      <c r="AV22" s="37">
        <f>CapX!AZ14</f>
        <v>816.6666667</v>
      </c>
      <c r="AW22" s="37">
        <f>CapX!BA14</f>
        <v>816.6666667</v>
      </c>
      <c r="AX22" s="37">
        <f>CapX!BB14</f>
        <v>816.6666667</v>
      </c>
      <c r="AY22" s="37">
        <f>CapX!BC14</f>
        <v>816.6666667</v>
      </c>
      <c r="AZ22" s="37">
        <f>CapX!BD14</f>
        <v>816.6666667</v>
      </c>
      <c r="BA22" s="37">
        <f>CapX!BE14</f>
        <v>816.6666667</v>
      </c>
      <c r="BB22" s="37">
        <f>CapX!BF14</f>
        <v>816.6666667</v>
      </c>
      <c r="BC22" s="37">
        <f>CapX!BG14</f>
        <v>816.6666667</v>
      </c>
      <c r="BD22" s="37">
        <f>CapX!BH14</f>
        <v>816.6666667</v>
      </c>
      <c r="BE22" s="37">
        <f>CapX!BI14</f>
        <v>816.6666667</v>
      </c>
      <c r="BF22" s="37">
        <f>CapX!BJ14</f>
        <v>816.6666667</v>
      </c>
      <c r="BG22" s="37">
        <f>CapX!BK14</f>
        <v>816.6666667</v>
      </c>
      <c r="BH22" s="37">
        <f>CapX!BL14</f>
        <v>816.6666667</v>
      </c>
      <c r="BI22" s="37">
        <f>CapX!BM14</f>
        <v>816.6666667</v>
      </c>
      <c r="BJ22" s="37">
        <f>CapX!BN14</f>
        <v>816.6666667</v>
      </c>
    </row>
    <row r="23" ht="13.5" customHeight="1">
      <c r="A23" s="40"/>
      <c r="B23" s="41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</row>
    <row r="24" ht="13.5" customHeight="1">
      <c r="A24" s="38" t="s">
        <v>54</v>
      </c>
      <c r="B24" s="39"/>
      <c r="C24" s="46">
        <f t="shared" ref="C24:BJ24" si="6">+C19-C22</f>
        <v>-78343.54859</v>
      </c>
      <c r="D24" s="46">
        <f t="shared" si="6"/>
        <v>-35573.29859</v>
      </c>
      <c r="E24" s="46">
        <f t="shared" si="6"/>
        <v>20723.95141</v>
      </c>
      <c r="F24" s="46">
        <f t="shared" si="6"/>
        <v>33273.90975</v>
      </c>
      <c r="G24" s="46">
        <f t="shared" si="6"/>
        <v>78354.90975</v>
      </c>
      <c r="H24" s="46">
        <f t="shared" si="6"/>
        <v>82592.65975</v>
      </c>
      <c r="I24" s="46">
        <f t="shared" si="6"/>
        <v>85687.15975</v>
      </c>
      <c r="J24" s="46">
        <f t="shared" si="6"/>
        <v>73249.86808</v>
      </c>
      <c r="K24" s="46">
        <f t="shared" si="6"/>
        <v>33657.24308</v>
      </c>
      <c r="L24" s="46">
        <f t="shared" si="6"/>
        <v>-40627.59025</v>
      </c>
      <c r="M24" s="46">
        <f t="shared" si="6"/>
        <v>-36006.09025</v>
      </c>
      <c r="N24" s="46">
        <f t="shared" si="6"/>
        <v>-47538.25692</v>
      </c>
      <c r="O24" s="46">
        <f t="shared" si="6"/>
        <v>-11914.86525</v>
      </c>
      <c r="P24" s="46">
        <f t="shared" si="6"/>
        <v>-12667.69859</v>
      </c>
      <c r="Q24" s="46">
        <f t="shared" si="6"/>
        <v>-4860.873587</v>
      </c>
      <c r="R24" s="46">
        <f t="shared" si="6"/>
        <v>2949.776413</v>
      </c>
      <c r="S24" s="46">
        <f t="shared" si="6"/>
        <v>10764.25141</v>
      </c>
      <c r="T24" s="46">
        <f t="shared" si="6"/>
        <v>41536.37641</v>
      </c>
      <c r="U24" s="46">
        <f t="shared" si="6"/>
        <v>49362.32641</v>
      </c>
      <c r="V24" s="46">
        <f t="shared" si="6"/>
        <v>-107222.4819</v>
      </c>
      <c r="W24" s="46">
        <f t="shared" si="6"/>
        <v>-118305.5486</v>
      </c>
      <c r="X24" s="46">
        <f t="shared" si="6"/>
        <v>-133276.4569</v>
      </c>
      <c r="Y24" s="46">
        <f t="shared" si="6"/>
        <v>-146816.6653</v>
      </c>
      <c r="Z24" s="46">
        <f t="shared" si="6"/>
        <v>-129342.7653</v>
      </c>
      <c r="AA24" s="46">
        <f t="shared" si="6"/>
        <v>-42011.35692</v>
      </c>
      <c r="AB24" s="46">
        <f t="shared" si="6"/>
        <v>-4078.011087</v>
      </c>
      <c r="AC24" s="46">
        <f t="shared" si="6"/>
        <v>-7217.71942</v>
      </c>
      <c r="AD24" s="46">
        <f t="shared" si="6"/>
        <v>-16940.76109</v>
      </c>
      <c r="AE24" s="46">
        <f t="shared" si="6"/>
        <v>-18578.17775</v>
      </c>
      <c r="AF24" s="46">
        <f t="shared" si="6"/>
        <v>-18323.92775</v>
      </c>
      <c r="AG24" s="46">
        <f t="shared" si="6"/>
        <v>-18069.67775</v>
      </c>
      <c r="AH24" s="46">
        <f t="shared" si="6"/>
        <v>-17815.42775</v>
      </c>
      <c r="AI24" s="46">
        <f t="shared" si="6"/>
        <v>-17561.17775</v>
      </c>
      <c r="AJ24" s="46">
        <f t="shared" si="6"/>
        <v>-17306.92775</v>
      </c>
      <c r="AK24" s="46">
        <f t="shared" si="6"/>
        <v>-17052.67775</v>
      </c>
      <c r="AL24" s="46">
        <f t="shared" si="6"/>
        <v>-16798.42775</v>
      </c>
      <c r="AM24" s="46">
        <f t="shared" si="6"/>
        <v>65299.25975</v>
      </c>
      <c r="AN24" s="46">
        <f t="shared" si="6"/>
        <v>118700.1597</v>
      </c>
      <c r="AO24" s="46">
        <f t="shared" si="6"/>
        <v>175068.7597</v>
      </c>
      <c r="AP24" s="46">
        <f t="shared" si="6"/>
        <v>231455.0597</v>
      </c>
      <c r="AQ24" s="46">
        <f t="shared" si="6"/>
        <v>270154.6347</v>
      </c>
      <c r="AR24" s="46">
        <f t="shared" si="6"/>
        <v>270504.2097</v>
      </c>
      <c r="AS24" s="46">
        <f t="shared" si="6"/>
        <v>291512.6347</v>
      </c>
      <c r="AT24" s="46">
        <f t="shared" si="6"/>
        <v>291871.0597</v>
      </c>
      <c r="AU24" s="46">
        <f t="shared" si="6"/>
        <v>292229.4847</v>
      </c>
      <c r="AV24" s="46">
        <f t="shared" si="6"/>
        <v>292587.9097</v>
      </c>
      <c r="AW24" s="46">
        <f t="shared" si="6"/>
        <v>292946.3347</v>
      </c>
      <c r="AX24" s="46">
        <f t="shared" si="6"/>
        <v>293304.7597</v>
      </c>
      <c r="AY24" s="46">
        <f t="shared" si="6"/>
        <v>275894.3597</v>
      </c>
      <c r="AZ24" s="46">
        <f t="shared" si="6"/>
        <v>334246.9597</v>
      </c>
      <c r="BA24" s="46">
        <f t="shared" si="6"/>
        <v>356008.7097</v>
      </c>
      <c r="BB24" s="46">
        <f t="shared" si="6"/>
        <v>414388.7597</v>
      </c>
      <c r="BC24" s="46">
        <f t="shared" si="6"/>
        <v>445332.5347</v>
      </c>
      <c r="BD24" s="46">
        <f t="shared" si="6"/>
        <v>494590.0347</v>
      </c>
      <c r="BE24" s="46">
        <f t="shared" si="6"/>
        <v>525561.2597</v>
      </c>
      <c r="BF24" s="46">
        <f t="shared" si="6"/>
        <v>584000.7847</v>
      </c>
      <c r="BG24" s="46">
        <f t="shared" si="6"/>
        <v>605849.4597</v>
      </c>
      <c r="BH24" s="46">
        <f t="shared" si="6"/>
        <v>664316.4347</v>
      </c>
      <c r="BI24" s="46">
        <f t="shared" si="6"/>
        <v>750256.2847</v>
      </c>
      <c r="BJ24" s="46">
        <f t="shared" si="6"/>
        <v>799609.8597</v>
      </c>
    </row>
    <row r="25" ht="13.5" customHeight="1">
      <c r="A25" s="40"/>
      <c r="B25" s="41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</row>
    <row r="26" ht="13.5" customHeight="1">
      <c r="A26" s="40" t="s">
        <v>55</v>
      </c>
      <c r="B26" s="56">
        <f>Assumptions!B12</f>
        <v>0.34</v>
      </c>
      <c r="C26" s="37">
        <f t="shared" ref="C26:BJ26" si="7">C24*$B$26</f>
        <v>-26636.80652</v>
      </c>
      <c r="D26" s="37">
        <f t="shared" si="7"/>
        <v>-12094.92152</v>
      </c>
      <c r="E26" s="37">
        <f t="shared" si="7"/>
        <v>7046.14348</v>
      </c>
      <c r="F26" s="37">
        <f t="shared" si="7"/>
        <v>11313.12931</v>
      </c>
      <c r="G26" s="37">
        <f t="shared" si="7"/>
        <v>26640.66931</v>
      </c>
      <c r="H26" s="37">
        <f t="shared" si="7"/>
        <v>28081.50431</v>
      </c>
      <c r="I26" s="37">
        <f t="shared" si="7"/>
        <v>29133.63431</v>
      </c>
      <c r="J26" s="37">
        <f t="shared" si="7"/>
        <v>24904.95515</v>
      </c>
      <c r="K26" s="37">
        <f t="shared" si="7"/>
        <v>11443.46265</v>
      </c>
      <c r="L26" s="37">
        <f t="shared" si="7"/>
        <v>-13813.38069</v>
      </c>
      <c r="M26" s="37">
        <f t="shared" si="7"/>
        <v>-12242.07069</v>
      </c>
      <c r="N26" s="37">
        <f t="shared" si="7"/>
        <v>-16163.00735</v>
      </c>
      <c r="O26" s="37">
        <f t="shared" si="7"/>
        <v>-4051.054186</v>
      </c>
      <c r="P26" s="37">
        <f t="shared" si="7"/>
        <v>-4307.01752</v>
      </c>
      <c r="Q26" s="37">
        <f t="shared" si="7"/>
        <v>-1652.69702</v>
      </c>
      <c r="R26" s="37">
        <f t="shared" si="7"/>
        <v>1002.92398</v>
      </c>
      <c r="S26" s="37">
        <f t="shared" si="7"/>
        <v>3659.84548</v>
      </c>
      <c r="T26" s="37">
        <f t="shared" si="7"/>
        <v>14122.36798</v>
      </c>
      <c r="U26" s="37">
        <f t="shared" si="7"/>
        <v>16783.19098</v>
      </c>
      <c r="V26" s="37">
        <f t="shared" si="7"/>
        <v>-36455.64385</v>
      </c>
      <c r="W26" s="37">
        <f t="shared" si="7"/>
        <v>-40223.88652</v>
      </c>
      <c r="X26" s="37">
        <f t="shared" si="7"/>
        <v>-45313.99535</v>
      </c>
      <c r="Y26" s="37">
        <f t="shared" si="7"/>
        <v>-49917.66619</v>
      </c>
      <c r="Z26" s="37">
        <f t="shared" si="7"/>
        <v>-43976.54019</v>
      </c>
      <c r="AA26" s="37">
        <f t="shared" si="7"/>
        <v>-14283.86135</v>
      </c>
      <c r="AB26" s="37">
        <f t="shared" si="7"/>
        <v>-1386.52377</v>
      </c>
      <c r="AC26" s="37">
        <f t="shared" si="7"/>
        <v>-2454.024603</v>
      </c>
      <c r="AD26" s="37">
        <f t="shared" si="7"/>
        <v>-5759.85877</v>
      </c>
      <c r="AE26" s="37">
        <f t="shared" si="7"/>
        <v>-6316.580436</v>
      </c>
      <c r="AF26" s="37">
        <f t="shared" si="7"/>
        <v>-6230.135436</v>
      </c>
      <c r="AG26" s="37">
        <f t="shared" si="7"/>
        <v>-6143.690436</v>
      </c>
      <c r="AH26" s="37">
        <f t="shared" si="7"/>
        <v>-6057.245436</v>
      </c>
      <c r="AI26" s="37">
        <f t="shared" si="7"/>
        <v>-5970.800436</v>
      </c>
      <c r="AJ26" s="37">
        <f t="shared" si="7"/>
        <v>-5884.355436</v>
      </c>
      <c r="AK26" s="37">
        <f t="shared" si="7"/>
        <v>-5797.910436</v>
      </c>
      <c r="AL26" s="37">
        <f t="shared" si="7"/>
        <v>-5711.465436</v>
      </c>
      <c r="AM26" s="37">
        <f t="shared" si="7"/>
        <v>22201.74831</v>
      </c>
      <c r="AN26" s="37">
        <f t="shared" si="7"/>
        <v>40358.05431</v>
      </c>
      <c r="AO26" s="37">
        <f t="shared" si="7"/>
        <v>59523.37831</v>
      </c>
      <c r="AP26" s="37">
        <f t="shared" si="7"/>
        <v>78694.72031</v>
      </c>
      <c r="AQ26" s="37">
        <f t="shared" si="7"/>
        <v>91852.57581</v>
      </c>
      <c r="AR26" s="37">
        <f t="shared" si="7"/>
        <v>91971.43131</v>
      </c>
      <c r="AS26" s="37">
        <f t="shared" si="7"/>
        <v>99114.29581</v>
      </c>
      <c r="AT26" s="37">
        <f t="shared" si="7"/>
        <v>99236.16031</v>
      </c>
      <c r="AU26" s="37">
        <f t="shared" si="7"/>
        <v>99358.02481</v>
      </c>
      <c r="AV26" s="37">
        <f t="shared" si="7"/>
        <v>99479.88931</v>
      </c>
      <c r="AW26" s="37">
        <f t="shared" si="7"/>
        <v>99601.75381</v>
      </c>
      <c r="AX26" s="37">
        <f t="shared" si="7"/>
        <v>99723.61831</v>
      </c>
      <c r="AY26" s="37">
        <f t="shared" si="7"/>
        <v>93804.08231</v>
      </c>
      <c r="AZ26" s="37">
        <f t="shared" si="7"/>
        <v>113643.9663</v>
      </c>
      <c r="BA26" s="37">
        <f t="shared" si="7"/>
        <v>121042.9613</v>
      </c>
      <c r="BB26" s="37">
        <f t="shared" si="7"/>
        <v>140892.1783</v>
      </c>
      <c r="BC26" s="37">
        <f t="shared" si="7"/>
        <v>151413.0618</v>
      </c>
      <c r="BD26" s="37">
        <f t="shared" si="7"/>
        <v>168160.6118</v>
      </c>
      <c r="BE26" s="37">
        <f t="shared" si="7"/>
        <v>178690.8283</v>
      </c>
      <c r="BF26" s="37">
        <f t="shared" si="7"/>
        <v>198560.2668</v>
      </c>
      <c r="BG26" s="37">
        <f t="shared" si="7"/>
        <v>205988.8163</v>
      </c>
      <c r="BH26" s="37">
        <f t="shared" si="7"/>
        <v>225867.5878</v>
      </c>
      <c r="BI26" s="37">
        <f t="shared" si="7"/>
        <v>255087.1368</v>
      </c>
      <c r="BJ26" s="37">
        <f t="shared" si="7"/>
        <v>271867.3523</v>
      </c>
    </row>
    <row r="27" ht="13.5" customHeight="1">
      <c r="A27" s="40"/>
      <c r="B27" s="41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</row>
    <row r="28" ht="13.5" customHeight="1">
      <c r="A28" s="46" t="s">
        <v>56</v>
      </c>
      <c r="B28" s="45"/>
      <c r="C28" s="57">
        <f t="shared" ref="C28:BJ28" si="8">+C24-C26</f>
        <v>-51706.74207</v>
      </c>
      <c r="D28" s="57">
        <f t="shared" si="8"/>
        <v>-23478.37707</v>
      </c>
      <c r="E28" s="57">
        <f t="shared" si="8"/>
        <v>13677.80793</v>
      </c>
      <c r="F28" s="57">
        <f t="shared" si="8"/>
        <v>21960.78043</v>
      </c>
      <c r="G28" s="57">
        <f t="shared" si="8"/>
        <v>51714.24043</v>
      </c>
      <c r="H28" s="57">
        <f t="shared" si="8"/>
        <v>54511.15543</v>
      </c>
      <c r="I28" s="57">
        <f t="shared" si="8"/>
        <v>56553.52543</v>
      </c>
      <c r="J28" s="57">
        <f t="shared" si="8"/>
        <v>48344.91293</v>
      </c>
      <c r="K28" s="57">
        <f t="shared" si="8"/>
        <v>22213.78043</v>
      </c>
      <c r="L28" s="57">
        <f t="shared" si="8"/>
        <v>-26814.20957</v>
      </c>
      <c r="M28" s="57">
        <f t="shared" si="8"/>
        <v>-23764.01957</v>
      </c>
      <c r="N28" s="57">
        <f t="shared" si="8"/>
        <v>-31375.24957</v>
      </c>
      <c r="O28" s="57">
        <f t="shared" si="8"/>
        <v>-7863.811067</v>
      </c>
      <c r="P28" s="57">
        <f t="shared" si="8"/>
        <v>-8360.681067</v>
      </c>
      <c r="Q28" s="57">
        <f t="shared" si="8"/>
        <v>-3208.176567</v>
      </c>
      <c r="R28" s="57">
        <f t="shared" si="8"/>
        <v>1946.852433</v>
      </c>
      <c r="S28" s="57">
        <f t="shared" si="8"/>
        <v>7104.405933</v>
      </c>
      <c r="T28" s="57">
        <f t="shared" si="8"/>
        <v>27414.00843</v>
      </c>
      <c r="U28" s="57">
        <f t="shared" si="8"/>
        <v>32579.13543</v>
      </c>
      <c r="V28" s="57">
        <f t="shared" si="8"/>
        <v>-70766.83807</v>
      </c>
      <c r="W28" s="57">
        <f t="shared" si="8"/>
        <v>-78081.66207</v>
      </c>
      <c r="X28" s="57">
        <f t="shared" si="8"/>
        <v>-87962.46157</v>
      </c>
      <c r="Y28" s="57">
        <f t="shared" si="8"/>
        <v>-96898.99907</v>
      </c>
      <c r="Z28" s="57">
        <f t="shared" si="8"/>
        <v>-85366.22507</v>
      </c>
      <c r="AA28" s="57">
        <f t="shared" si="8"/>
        <v>-27727.49557</v>
      </c>
      <c r="AB28" s="57">
        <f t="shared" si="8"/>
        <v>-2691.487317</v>
      </c>
      <c r="AC28" s="57">
        <f t="shared" si="8"/>
        <v>-4763.694817</v>
      </c>
      <c r="AD28" s="57">
        <f t="shared" si="8"/>
        <v>-11180.90232</v>
      </c>
      <c r="AE28" s="57">
        <f t="shared" si="8"/>
        <v>-12261.59732</v>
      </c>
      <c r="AF28" s="57">
        <f t="shared" si="8"/>
        <v>-12093.79232</v>
      </c>
      <c r="AG28" s="57">
        <f t="shared" si="8"/>
        <v>-11925.98732</v>
      </c>
      <c r="AH28" s="57">
        <f t="shared" si="8"/>
        <v>-11758.18232</v>
      </c>
      <c r="AI28" s="57">
        <f t="shared" si="8"/>
        <v>-11590.37732</v>
      </c>
      <c r="AJ28" s="57">
        <f t="shared" si="8"/>
        <v>-11422.57232</v>
      </c>
      <c r="AK28" s="57">
        <f t="shared" si="8"/>
        <v>-11254.76732</v>
      </c>
      <c r="AL28" s="57">
        <f t="shared" si="8"/>
        <v>-11086.96232</v>
      </c>
      <c r="AM28" s="57">
        <f t="shared" si="8"/>
        <v>43097.51143</v>
      </c>
      <c r="AN28" s="57">
        <f t="shared" si="8"/>
        <v>78342.10543</v>
      </c>
      <c r="AO28" s="57">
        <f t="shared" si="8"/>
        <v>115545.3814</v>
      </c>
      <c r="AP28" s="57">
        <f t="shared" si="8"/>
        <v>152760.3394</v>
      </c>
      <c r="AQ28" s="57">
        <f t="shared" si="8"/>
        <v>178302.0589</v>
      </c>
      <c r="AR28" s="57">
        <f t="shared" si="8"/>
        <v>178532.7784</v>
      </c>
      <c r="AS28" s="57">
        <f t="shared" si="8"/>
        <v>192398.3389</v>
      </c>
      <c r="AT28" s="57">
        <f t="shared" si="8"/>
        <v>192634.8994</v>
      </c>
      <c r="AU28" s="57">
        <f t="shared" si="8"/>
        <v>192871.4599</v>
      </c>
      <c r="AV28" s="57">
        <f t="shared" si="8"/>
        <v>193108.0204</v>
      </c>
      <c r="AW28" s="57">
        <f t="shared" si="8"/>
        <v>193344.5809</v>
      </c>
      <c r="AX28" s="57">
        <f t="shared" si="8"/>
        <v>193581.1414</v>
      </c>
      <c r="AY28" s="57">
        <f t="shared" si="8"/>
        <v>182090.2774</v>
      </c>
      <c r="AZ28" s="57">
        <f t="shared" si="8"/>
        <v>220602.9934</v>
      </c>
      <c r="BA28" s="57">
        <f t="shared" si="8"/>
        <v>234965.7484</v>
      </c>
      <c r="BB28" s="57">
        <f t="shared" si="8"/>
        <v>273496.5814</v>
      </c>
      <c r="BC28" s="57">
        <f t="shared" si="8"/>
        <v>293919.4729</v>
      </c>
      <c r="BD28" s="57">
        <f t="shared" si="8"/>
        <v>326429.4229</v>
      </c>
      <c r="BE28" s="57">
        <f t="shared" si="8"/>
        <v>346870.4314</v>
      </c>
      <c r="BF28" s="57">
        <f t="shared" si="8"/>
        <v>385440.5179</v>
      </c>
      <c r="BG28" s="57">
        <f t="shared" si="8"/>
        <v>399860.6434</v>
      </c>
      <c r="BH28" s="57">
        <f t="shared" si="8"/>
        <v>438448.8469</v>
      </c>
      <c r="BI28" s="57">
        <f t="shared" si="8"/>
        <v>495169.1479</v>
      </c>
      <c r="BJ28" s="57">
        <f t="shared" si="8"/>
        <v>527742.5074</v>
      </c>
    </row>
    <row r="29" ht="13.5" customHeight="1">
      <c r="A29" s="58" t="s">
        <v>57</v>
      </c>
      <c r="B29" s="50"/>
      <c r="C29" s="49">
        <f t="shared" ref="C29:BJ29" si="9">+IF(C7&gt;0,C28/C7,"n/a")</f>
        <v>-1.291699777</v>
      </c>
      <c r="D29" s="49">
        <f t="shared" si="9"/>
        <v>-0.102026669</v>
      </c>
      <c r="E29" s="49">
        <f t="shared" si="9"/>
        <v>0.02847585604</v>
      </c>
      <c r="F29" s="49">
        <f t="shared" si="9"/>
        <v>0.03538551345</v>
      </c>
      <c r="G29" s="49">
        <f t="shared" si="9"/>
        <v>0.06299124874</v>
      </c>
      <c r="H29" s="49">
        <f t="shared" si="9"/>
        <v>0.06478895061</v>
      </c>
      <c r="I29" s="49">
        <f t="shared" si="9"/>
        <v>0.06562370595</v>
      </c>
      <c r="J29" s="49">
        <f t="shared" si="9"/>
        <v>0.05479822602</v>
      </c>
      <c r="K29" s="49">
        <f t="shared" si="9"/>
        <v>0.02460774489</v>
      </c>
      <c r="L29" s="49">
        <f t="shared" si="9"/>
        <v>-0.02904406788</v>
      </c>
      <c r="M29" s="49">
        <f t="shared" si="9"/>
        <v>-0.02518001787</v>
      </c>
      <c r="N29" s="49">
        <f t="shared" si="9"/>
        <v>-0.03253563292</v>
      </c>
      <c r="O29" s="49">
        <f t="shared" si="9"/>
        <v>-0.007672609635</v>
      </c>
      <c r="P29" s="49">
        <f t="shared" si="9"/>
        <v>-0.007920912031</v>
      </c>
      <c r="Q29" s="49">
        <f t="shared" si="9"/>
        <v>-0.00295375489</v>
      </c>
      <c r="R29" s="49">
        <f t="shared" si="9"/>
        <v>0.001743296425</v>
      </c>
      <c r="S29" s="49">
        <f t="shared" si="9"/>
        <v>0.00619168905</v>
      </c>
      <c r="T29" s="49">
        <f t="shared" si="9"/>
        <v>0.02161843128</v>
      </c>
      <c r="U29" s="49">
        <f t="shared" si="9"/>
        <v>0.02508451074</v>
      </c>
      <c r="V29" s="49">
        <f t="shared" si="9"/>
        <v>-0.05322896025</v>
      </c>
      <c r="W29" s="49">
        <f t="shared" si="9"/>
        <v>-0.05740454497</v>
      </c>
      <c r="X29" s="49">
        <f t="shared" si="9"/>
        <v>-0.06323980744</v>
      </c>
      <c r="Y29" s="49">
        <f t="shared" si="9"/>
        <v>-0.06815785428</v>
      </c>
      <c r="Z29" s="49">
        <f t="shared" si="9"/>
        <v>-0.05644178547</v>
      </c>
      <c r="AA29" s="49">
        <f t="shared" si="9"/>
        <v>-0.01618348911</v>
      </c>
      <c r="AB29" s="49">
        <f t="shared" si="9"/>
        <v>-0.001467386316</v>
      </c>
      <c r="AC29" s="49">
        <f t="shared" si="9"/>
        <v>-0.002554116158</v>
      </c>
      <c r="AD29" s="49">
        <f t="shared" si="9"/>
        <v>-0.005991893011</v>
      </c>
      <c r="AE29" s="49">
        <f t="shared" si="9"/>
        <v>-0.006567874272</v>
      </c>
      <c r="AF29" s="49">
        <f t="shared" si="9"/>
        <v>-0.006474868799</v>
      </c>
      <c r="AG29" s="49">
        <f t="shared" si="9"/>
        <v>-0.006381952913</v>
      </c>
      <c r="AH29" s="49">
        <f t="shared" si="9"/>
        <v>-0.006289126483</v>
      </c>
      <c r="AI29" s="49">
        <f t="shared" si="9"/>
        <v>-0.00619638938</v>
      </c>
      <c r="AJ29" s="49">
        <f t="shared" si="9"/>
        <v>-0.006103741476</v>
      </c>
      <c r="AK29" s="49">
        <f t="shared" si="9"/>
        <v>-0.006011182642</v>
      </c>
      <c r="AL29" s="49">
        <f t="shared" si="9"/>
        <v>-0.00591871275</v>
      </c>
      <c r="AM29" s="49">
        <f t="shared" si="9"/>
        <v>0.02077809613</v>
      </c>
      <c r="AN29" s="49">
        <f t="shared" si="9"/>
        <v>0.03473842916</v>
      </c>
      <c r="AO29" s="49">
        <f t="shared" si="9"/>
        <v>0.04723309737</v>
      </c>
      <c r="AP29" s="49">
        <f t="shared" si="9"/>
        <v>0.05792036893</v>
      </c>
      <c r="AQ29" s="49">
        <f t="shared" si="9"/>
        <v>0.06440140754</v>
      </c>
      <c r="AR29" s="49">
        <f t="shared" si="9"/>
        <v>0.06445715323</v>
      </c>
      <c r="AS29" s="49">
        <f t="shared" si="9"/>
        <v>0.06772192901</v>
      </c>
      <c r="AT29" s="49">
        <f t="shared" si="9"/>
        <v>0.06777620995</v>
      </c>
      <c r="AU29" s="49">
        <f t="shared" si="9"/>
        <v>0.06783044449</v>
      </c>
      <c r="AV29" s="49">
        <f t="shared" si="9"/>
        <v>0.06788463271</v>
      </c>
      <c r="AW29" s="49">
        <f t="shared" si="9"/>
        <v>0.06793877465</v>
      </c>
      <c r="AX29" s="49">
        <f t="shared" si="9"/>
        <v>0.06799287039</v>
      </c>
      <c r="AY29" s="49">
        <f t="shared" si="9"/>
        <v>0.06176027101</v>
      </c>
      <c r="AZ29" s="49">
        <f t="shared" si="9"/>
        <v>0.07026333852</v>
      </c>
      <c r="BA29" s="49">
        <f t="shared" si="9"/>
        <v>0.07317502855</v>
      </c>
      <c r="BB29" s="49">
        <f t="shared" si="9"/>
        <v>0.08038295726</v>
      </c>
      <c r="BC29" s="49">
        <f t="shared" si="9"/>
        <v>0.08388412056</v>
      </c>
      <c r="BD29" s="49">
        <f t="shared" si="9"/>
        <v>0.08905757881</v>
      </c>
      <c r="BE29" s="49">
        <f t="shared" si="9"/>
        <v>0.09208330186</v>
      </c>
      <c r="BF29" s="49">
        <f t="shared" si="9"/>
        <v>0.09736973189</v>
      </c>
      <c r="BG29" s="49">
        <f t="shared" si="9"/>
        <v>0.09921706419</v>
      </c>
      <c r="BH29" s="49">
        <f t="shared" si="9"/>
        <v>0.1038521804</v>
      </c>
      <c r="BI29" s="49">
        <f t="shared" si="9"/>
        <v>0.1099490184</v>
      </c>
      <c r="BJ29" s="49">
        <f t="shared" si="9"/>
        <v>0.1131174139</v>
      </c>
    </row>
    <row r="30" ht="13.5" customHeight="1">
      <c r="A30" s="59" t="s">
        <v>58</v>
      </c>
      <c r="B30" s="41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60">
        <f>SUM(C28:N28)</f>
        <v>111837.6052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60">
        <f>SUM(O28:Z28)</f>
        <v>-369464.4523</v>
      </c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60">
        <f>SUM(AA28:AL28)</f>
        <v>-139757.8186</v>
      </c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60">
        <f>SUM(AM28:AX28)</f>
        <v>1904518.616</v>
      </c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60">
        <f>SUM(AY28:BJ28)</f>
        <v>4125036.592</v>
      </c>
    </row>
    <row r="31" ht="13.5" customHeight="1">
      <c r="A31" s="40"/>
      <c r="B31" s="41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</row>
    <row r="32" ht="13.5" customHeight="1">
      <c r="A32" s="40"/>
      <c r="B32" s="41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</row>
    <row r="33" ht="13.5" customHeight="1">
      <c r="A33" s="40"/>
      <c r="B33" s="41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</row>
    <row r="34" ht="13.5" customHeight="1">
      <c r="A34" s="40"/>
      <c r="B34" s="41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</row>
    <row r="35" ht="13.5" customHeight="1">
      <c r="A35" s="40"/>
      <c r="B35" s="41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</row>
    <row r="36" ht="13.5" customHeight="1">
      <c r="A36" s="40"/>
      <c r="B36" s="41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</row>
    <row r="37" ht="13.5" customHeight="1">
      <c r="A37" s="40"/>
      <c r="B37" s="41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</row>
    <row r="38" ht="13.5" customHeight="1">
      <c r="A38" s="40"/>
      <c r="B38" s="41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</row>
    <row r="39" ht="13.5" customHeight="1">
      <c r="A39" s="40"/>
      <c r="B39" s="41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</row>
    <row r="40" ht="13.5" customHeight="1">
      <c r="A40" s="40"/>
      <c r="B40" s="41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</row>
    <row r="41" ht="13.5" customHeight="1">
      <c r="A41" s="40"/>
      <c r="B41" s="41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</row>
    <row r="42" ht="13.5" customHeight="1">
      <c r="A42" s="40"/>
      <c r="B42" s="41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</row>
    <row r="43" ht="13.5" customHeight="1">
      <c r="A43" s="40"/>
      <c r="B43" s="41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</row>
    <row r="44" ht="13.5" customHeight="1">
      <c r="A44" s="40"/>
      <c r="B44" s="41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</row>
    <row r="45" ht="13.5" customHeight="1">
      <c r="A45" s="40"/>
      <c r="B45" s="41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</row>
    <row r="46" ht="13.5" customHeight="1">
      <c r="A46" s="40"/>
      <c r="B46" s="41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</row>
    <row r="47" ht="13.5" customHeight="1">
      <c r="A47" s="40"/>
      <c r="B47" s="41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</row>
    <row r="48" ht="13.5" customHeight="1">
      <c r="A48" s="40"/>
      <c r="B48" s="41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</row>
    <row r="49" ht="13.5" customHeight="1">
      <c r="A49" s="40"/>
      <c r="B49" s="41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</row>
    <row r="50" ht="13.5" customHeight="1">
      <c r="A50" s="40"/>
      <c r="B50" s="41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</row>
    <row r="51" ht="13.5" customHeight="1">
      <c r="A51" s="40"/>
      <c r="B51" s="41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</row>
    <row r="52" ht="13.5" customHeight="1">
      <c r="A52" s="40"/>
      <c r="B52" s="41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ht="13.5" customHeight="1">
      <c r="A53" s="40"/>
      <c r="B53" s="41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</row>
    <row r="54" ht="13.5" customHeight="1">
      <c r="A54" s="40"/>
      <c r="B54" s="41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</row>
    <row r="55" ht="13.5" customHeight="1">
      <c r="A55" s="40"/>
      <c r="B55" s="41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</row>
    <row r="56" ht="13.5" customHeight="1">
      <c r="A56" s="40"/>
      <c r="B56" s="41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</row>
    <row r="57" ht="13.5" customHeight="1">
      <c r="A57" s="40"/>
      <c r="B57" s="41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</row>
    <row r="58" ht="13.5" customHeight="1">
      <c r="A58" s="40"/>
      <c r="B58" s="41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</row>
    <row r="59" ht="13.5" customHeight="1">
      <c r="A59" s="40"/>
      <c r="B59" s="41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</row>
    <row r="60" ht="13.5" customHeight="1">
      <c r="A60" s="40"/>
      <c r="B60" s="41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</row>
    <row r="61" ht="13.5" customHeight="1">
      <c r="A61" s="40"/>
      <c r="B61" s="41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</row>
    <row r="62" ht="13.5" customHeight="1">
      <c r="A62" s="40"/>
      <c r="B62" s="41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</row>
    <row r="63" ht="13.5" customHeight="1">
      <c r="A63" s="40"/>
      <c r="B63" s="41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</row>
    <row r="64" ht="13.5" customHeight="1">
      <c r="A64" s="40"/>
      <c r="B64" s="41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</row>
    <row r="65" ht="13.5" customHeight="1">
      <c r="A65" s="40"/>
      <c r="B65" s="41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</row>
    <row r="66" ht="13.5" customHeight="1">
      <c r="A66" s="40"/>
      <c r="B66" s="41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</row>
    <row r="67" ht="13.5" customHeight="1">
      <c r="A67" s="40"/>
      <c r="B67" s="41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</row>
    <row r="68" ht="13.5" customHeight="1">
      <c r="A68" s="40"/>
      <c r="B68" s="41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</row>
    <row r="69" ht="13.5" customHeight="1">
      <c r="A69" s="40"/>
      <c r="B69" s="41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</row>
    <row r="70" ht="13.5" customHeight="1">
      <c r="A70" s="40"/>
      <c r="B70" s="41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</row>
    <row r="71" ht="13.5" customHeight="1">
      <c r="A71" s="40"/>
      <c r="B71" s="41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</row>
    <row r="72" ht="13.5" customHeight="1">
      <c r="A72" s="40"/>
      <c r="B72" s="41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</row>
    <row r="73" ht="13.5" customHeight="1">
      <c r="A73" s="40"/>
      <c r="B73" s="41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</row>
    <row r="74" ht="13.5" customHeight="1">
      <c r="A74" s="40"/>
      <c r="B74" s="41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</row>
    <row r="75" ht="13.5" customHeight="1">
      <c r="A75" s="40"/>
      <c r="B75" s="41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</row>
    <row r="76" ht="13.5" customHeight="1">
      <c r="A76" s="40"/>
      <c r="B76" s="41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</row>
    <row r="77" ht="13.5" customHeight="1">
      <c r="A77" s="40"/>
      <c r="B77" s="41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</row>
    <row r="78" ht="13.5" customHeight="1">
      <c r="A78" s="40"/>
      <c r="B78" s="41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</row>
    <row r="79" ht="13.5" customHeight="1">
      <c r="A79" s="40"/>
      <c r="B79" s="41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</row>
    <row r="80" ht="13.5" customHeight="1">
      <c r="A80" s="40"/>
      <c r="B80" s="41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</row>
    <row r="81" ht="13.5" customHeight="1">
      <c r="A81" s="40"/>
      <c r="B81" s="41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</row>
    <row r="82" ht="13.5" customHeight="1">
      <c r="A82" s="40"/>
      <c r="B82" s="4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</row>
    <row r="83" ht="13.5" customHeight="1">
      <c r="A83" s="40"/>
      <c r="B83" s="41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</row>
    <row r="84" ht="13.5" customHeight="1">
      <c r="A84" s="40"/>
      <c r="B84" s="4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</row>
    <row r="85" ht="13.5" customHeight="1">
      <c r="A85" s="40"/>
      <c r="B85" s="41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</row>
    <row r="86" ht="13.5" customHeight="1">
      <c r="A86" s="40"/>
      <c r="B86" s="4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</row>
    <row r="87" ht="13.5" customHeight="1">
      <c r="A87" s="40"/>
      <c r="B87" s="41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</row>
    <row r="88" ht="13.5" customHeight="1">
      <c r="A88" s="40"/>
      <c r="B88" s="4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</row>
    <row r="89" ht="13.5" customHeight="1">
      <c r="A89" s="40"/>
      <c r="B89" s="41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</row>
    <row r="90" ht="13.5" customHeight="1">
      <c r="A90" s="40"/>
      <c r="B90" s="4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</row>
    <row r="91" ht="13.5" customHeight="1">
      <c r="A91" s="40"/>
      <c r="B91" s="41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</row>
    <row r="92" ht="13.5" customHeight="1">
      <c r="A92" s="40"/>
      <c r="B92" s="4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</row>
    <row r="93" ht="13.5" customHeight="1">
      <c r="A93" s="40"/>
      <c r="B93" s="41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</row>
    <row r="94" ht="13.5" customHeight="1">
      <c r="A94" s="40"/>
      <c r="B94" s="4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</row>
    <row r="95" ht="13.5" customHeight="1">
      <c r="A95" s="40"/>
      <c r="B95" s="41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</row>
    <row r="96" ht="13.5" customHeight="1">
      <c r="A96" s="40"/>
      <c r="B96" s="4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</row>
    <row r="97" ht="13.5" customHeight="1">
      <c r="A97" s="40"/>
      <c r="B97" s="41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</row>
    <row r="98" ht="13.5" customHeight="1">
      <c r="A98" s="40"/>
      <c r="B98" s="4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</row>
    <row r="99" ht="13.5" customHeight="1">
      <c r="A99" s="40"/>
      <c r="B99" s="41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</row>
    <row r="100" ht="13.5" customHeight="1">
      <c r="A100" s="40"/>
      <c r="B100" s="4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</row>
    <row r="101" ht="13.5" customHeight="1">
      <c r="A101" s="40"/>
      <c r="B101" s="41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</row>
    <row r="102" ht="13.5" customHeight="1">
      <c r="A102" s="40"/>
      <c r="B102" s="4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</row>
    <row r="103" ht="13.5" customHeight="1">
      <c r="A103" s="40"/>
      <c r="B103" s="41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</row>
    <row r="104" ht="13.5" customHeight="1">
      <c r="A104" s="40"/>
      <c r="B104" s="4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</row>
    <row r="105" ht="13.5" customHeight="1">
      <c r="A105" s="40"/>
      <c r="B105" s="41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</row>
    <row r="106" ht="13.5" customHeight="1">
      <c r="A106" s="40"/>
      <c r="B106" s="4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</row>
    <row r="107" ht="13.5" customHeight="1">
      <c r="A107" s="40"/>
      <c r="B107" s="41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</row>
    <row r="108" ht="13.5" customHeight="1">
      <c r="A108" s="40"/>
      <c r="B108" s="4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</row>
    <row r="109" ht="13.5" customHeight="1">
      <c r="A109" s="40"/>
      <c r="B109" s="41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</row>
    <row r="110" ht="13.5" customHeight="1">
      <c r="A110" s="40"/>
      <c r="B110" s="4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</row>
    <row r="111" ht="13.5" customHeight="1">
      <c r="A111" s="40"/>
      <c r="B111" s="41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</row>
    <row r="112" ht="13.5" customHeight="1">
      <c r="A112" s="40"/>
      <c r="B112" s="4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</row>
    <row r="113" ht="13.5" customHeight="1">
      <c r="A113" s="40"/>
      <c r="B113" s="41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</row>
    <row r="114" ht="13.5" customHeight="1">
      <c r="A114" s="40"/>
      <c r="B114" s="41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</row>
    <row r="115" ht="13.5" customHeight="1">
      <c r="A115" s="40"/>
      <c r="B115" s="41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</row>
    <row r="116" ht="13.5" customHeight="1">
      <c r="A116" s="40"/>
      <c r="B116" s="41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</row>
    <row r="117" ht="13.5" customHeight="1">
      <c r="A117" s="40"/>
      <c r="B117" s="41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</row>
    <row r="118" ht="13.5" customHeight="1">
      <c r="A118" s="40"/>
      <c r="B118" s="41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</row>
    <row r="119" ht="13.5" customHeight="1">
      <c r="A119" s="40"/>
      <c r="B119" s="41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</row>
    <row r="120" ht="13.5" customHeight="1">
      <c r="A120" s="40"/>
      <c r="B120" s="41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</row>
    <row r="121" ht="13.5" customHeight="1">
      <c r="A121" s="40"/>
      <c r="B121" s="41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</row>
    <row r="122" ht="13.5" customHeight="1">
      <c r="A122" s="40"/>
      <c r="B122" s="41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</row>
    <row r="123" ht="13.5" customHeight="1">
      <c r="A123" s="40"/>
      <c r="B123" s="41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</row>
    <row r="124" ht="13.5" customHeight="1">
      <c r="A124" s="40"/>
      <c r="B124" s="41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</row>
    <row r="125" ht="13.5" customHeight="1">
      <c r="A125" s="40"/>
      <c r="B125" s="41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</row>
    <row r="126" ht="13.5" customHeight="1">
      <c r="A126" s="40"/>
      <c r="B126" s="41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</row>
    <row r="127" ht="13.5" customHeight="1">
      <c r="A127" s="40"/>
      <c r="B127" s="41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</row>
    <row r="128" ht="13.5" customHeight="1">
      <c r="A128" s="40"/>
      <c r="B128" s="41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</row>
    <row r="129" ht="13.5" customHeight="1">
      <c r="A129" s="40"/>
      <c r="B129" s="41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</row>
    <row r="130" ht="13.5" customHeight="1">
      <c r="A130" s="40"/>
      <c r="B130" s="4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</row>
    <row r="131" ht="13.5" customHeight="1">
      <c r="A131" s="40"/>
      <c r="B131" s="41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</row>
    <row r="132" ht="13.5" customHeight="1">
      <c r="A132" s="40"/>
      <c r="B132" s="4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</row>
    <row r="133" ht="13.5" customHeight="1">
      <c r="A133" s="40"/>
      <c r="B133" s="41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</row>
    <row r="134" ht="13.5" customHeight="1">
      <c r="A134" s="40"/>
      <c r="B134" s="4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</row>
    <row r="135" ht="13.5" customHeight="1">
      <c r="A135" s="40"/>
      <c r="B135" s="41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</row>
    <row r="136" ht="13.5" customHeight="1">
      <c r="A136" s="40"/>
      <c r="B136" s="4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</row>
    <row r="137" ht="13.5" customHeight="1">
      <c r="A137" s="40"/>
      <c r="B137" s="41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</row>
    <row r="138" ht="13.5" customHeight="1">
      <c r="A138" s="40"/>
      <c r="B138" s="4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</row>
    <row r="139" ht="13.5" customHeight="1">
      <c r="A139" s="40"/>
      <c r="B139" s="41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</row>
    <row r="140" ht="13.5" customHeight="1">
      <c r="A140" s="40"/>
      <c r="B140" s="4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</row>
    <row r="141" ht="13.5" customHeight="1">
      <c r="A141" s="40"/>
      <c r="B141" s="41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</row>
    <row r="142" ht="13.5" customHeight="1">
      <c r="A142" s="40"/>
      <c r="B142" s="4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</row>
    <row r="143" ht="13.5" customHeight="1">
      <c r="A143" s="40"/>
      <c r="B143" s="41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</row>
    <row r="144" ht="13.5" customHeight="1">
      <c r="A144" s="40"/>
      <c r="B144" s="4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</row>
    <row r="145" ht="13.5" customHeight="1">
      <c r="A145" s="40"/>
      <c r="B145" s="4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</row>
    <row r="146" ht="13.5" customHeight="1">
      <c r="A146" s="40"/>
      <c r="B146" s="4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</row>
    <row r="147" ht="13.5" customHeight="1">
      <c r="A147" s="40"/>
      <c r="B147" s="41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</row>
    <row r="148" ht="13.5" customHeight="1">
      <c r="A148" s="40"/>
      <c r="B148" s="4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</row>
    <row r="149" ht="13.5" customHeight="1">
      <c r="A149" s="40"/>
      <c r="B149" s="41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</row>
    <row r="150" ht="13.5" customHeight="1">
      <c r="A150" s="40"/>
      <c r="B150" s="4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</row>
    <row r="151" ht="13.5" customHeight="1">
      <c r="A151" s="40"/>
      <c r="B151" s="41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</row>
    <row r="152" ht="13.5" customHeight="1">
      <c r="A152" s="40"/>
      <c r="B152" s="4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</row>
    <row r="153" ht="13.5" customHeight="1">
      <c r="A153" s="40"/>
      <c r="B153" s="41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</row>
    <row r="154" ht="13.5" customHeight="1">
      <c r="A154" s="40"/>
      <c r="B154" s="4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</row>
    <row r="155" ht="13.5" customHeight="1">
      <c r="A155" s="40"/>
      <c r="B155" s="41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</row>
    <row r="156" ht="13.5" customHeight="1">
      <c r="A156" s="40"/>
      <c r="B156" s="4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</row>
    <row r="157" ht="13.5" customHeight="1">
      <c r="A157" s="40"/>
      <c r="B157" s="41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</row>
    <row r="158" ht="13.5" customHeight="1">
      <c r="A158" s="40"/>
      <c r="B158" s="4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</row>
    <row r="159" ht="13.5" customHeight="1">
      <c r="A159" s="40"/>
      <c r="B159" s="41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</row>
    <row r="160" ht="13.5" customHeight="1">
      <c r="A160" s="40"/>
      <c r="B160" s="4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</row>
    <row r="161" ht="13.5" customHeight="1">
      <c r="A161" s="40"/>
      <c r="B161" s="41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</row>
    <row r="162" ht="13.5" customHeight="1">
      <c r="A162" s="40"/>
      <c r="B162" s="4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</row>
    <row r="163" ht="13.5" customHeight="1">
      <c r="A163" s="40"/>
      <c r="B163" s="41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</row>
    <row r="164" ht="13.5" customHeight="1">
      <c r="A164" s="40"/>
      <c r="B164" s="4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</row>
    <row r="165" ht="13.5" customHeight="1">
      <c r="A165" s="40"/>
      <c r="B165" s="41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</row>
    <row r="166" ht="13.5" customHeight="1">
      <c r="A166" s="40"/>
      <c r="B166" s="4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</row>
    <row r="167" ht="13.5" customHeight="1">
      <c r="A167" s="40"/>
      <c r="B167" s="41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</row>
    <row r="168" ht="13.5" customHeight="1">
      <c r="A168" s="40"/>
      <c r="B168" s="4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</row>
    <row r="169" ht="13.5" customHeight="1">
      <c r="A169" s="40"/>
      <c r="B169" s="41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</row>
    <row r="170" ht="13.5" customHeight="1">
      <c r="A170" s="40"/>
      <c r="B170" s="4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</row>
    <row r="171" ht="13.5" customHeight="1">
      <c r="A171" s="40"/>
      <c r="B171" s="41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</row>
    <row r="172" ht="13.5" customHeight="1">
      <c r="A172" s="40"/>
      <c r="B172" s="4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</row>
    <row r="173" ht="13.5" customHeight="1">
      <c r="A173" s="40"/>
      <c r="B173" s="41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</row>
    <row r="174" ht="13.5" customHeight="1">
      <c r="A174" s="40"/>
      <c r="B174" s="4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</row>
    <row r="175" ht="13.5" customHeight="1">
      <c r="A175" s="40"/>
      <c r="B175" s="41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</row>
    <row r="176" ht="13.5" customHeight="1">
      <c r="A176" s="40"/>
      <c r="B176" s="4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</row>
    <row r="177" ht="13.5" customHeight="1">
      <c r="A177" s="40"/>
      <c r="B177" s="41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</row>
    <row r="178" ht="13.5" customHeight="1">
      <c r="A178" s="40"/>
      <c r="B178" s="4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</row>
    <row r="179" ht="13.5" customHeight="1">
      <c r="A179" s="40"/>
      <c r="B179" s="41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</row>
    <row r="180" ht="13.5" customHeight="1">
      <c r="A180" s="40"/>
      <c r="B180" s="4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</row>
    <row r="181" ht="13.5" customHeight="1">
      <c r="A181" s="40"/>
      <c r="B181" s="41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</row>
    <row r="182" ht="13.5" customHeight="1">
      <c r="A182" s="40"/>
      <c r="B182" s="4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</row>
    <row r="183" ht="13.5" customHeight="1">
      <c r="A183" s="40"/>
      <c r="B183" s="41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</row>
    <row r="184" ht="13.5" customHeight="1">
      <c r="A184" s="40"/>
      <c r="B184" s="4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</row>
    <row r="185" ht="13.5" customHeight="1">
      <c r="A185" s="40"/>
      <c r="B185" s="41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</row>
    <row r="186" ht="13.5" customHeight="1">
      <c r="A186" s="40"/>
      <c r="B186" s="4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</row>
    <row r="187" ht="13.5" customHeight="1">
      <c r="A187" s="40"/>
      <c r="B187" s="41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</row>
    <row r="188" ht="13.5" customHeight="1">
      <c r="A188" s="40"/>
      <c r="B188" s="4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</row>
    <row r="189" ht="13.5" customHeight="1">
      <c r="A189" s="40"/>
      <c r="B189" s="41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</row>
    <row r="190" ht="13.5" customHeight="1">
      <c r="A190" s="40"/>
      <c r="B190" s="4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</row>
    <row r="191" ht="13.5" customHeight="1">
      <c r="A191" s="40"/>
      <c r="B191" s="41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</row>
    <row r="192" ht="13.5" customHeight="1">
      <c r="A192" s="40"/>
      <c r="B192" s="4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</row>
    <row r="193" ht="13.5" customHeight="1">
      <c r="A193" s="40"/>
      <c r="B193" s="41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</row>
    <row r="194" ht="13.5" customHeight="1">
      <c r="A194" s="40"/>
      <c r="B194" s="4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</row>
    <row r="195" ht="13.5" customHeight="1">
      <c r="A195" s="40"/>
      <c r="B195" s="41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</row>
    <row r="196" ht="13.5" customHeight="1">
      <c r="A196" s="40"/>
      <c r="B196" s="4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</row>
    <row r="197" ht="13.5" customHeight="1">
      <c r="A197" s="40"/>
      <c r="B197" s="4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</row>
    <row r="198" ht="13.5" customHeight="1">
      <c r="A198" s="40"/>
      <c r="B198" s="4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</row>
    <row r="199" ht="13.5" customHeight="1">
      <c r="A199" s="40"/>
      <c r="B199" s="41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</row>
    <row r="200" ht="13.5" customHeight="1">
      <c r="A200" s="40"/>
      <c r="B200" s="4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</row>
    <row r="201" ht="13.5" customHeight="1">
      <c r="A201" s="40"/>
      <c r="B201" s="41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</row>
    <row r="202" ht="13.5" customHeight="1">
      <c r="A202" s="40"/>
      <c r="B202" s="4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</row>
    <row r="203" ht="13.5" customHeight="1">
      <c r="A203" s="40"/>
      <c r="B203" s="41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</row>
    <row r="204" ht="13.5" customHeight="1">
      <c r="A204" s="40"/>
      <c r="B204" s="4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</row>
    <row r="205" ht="13.5" customHeight="1">
      <c r="A205" s="40"/>
      <c r="B205" s="41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</row>
    <row r="206" ht="13.5" customHeight="1">
      <c r="A206" s="40"/>
      <c r="B206" s="4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</row>
    <row r="207" ht="13.5" customHeight="1">
      <c r="A207" s="40"/>
      <c r="B207" s="41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</row>
    <row r="208" ht="13.5" customHeight="1">
      <c r="A208" s="40"/>
      <c r="B208" s="4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</row>
    <row r="209" ht="13.5" customHeight="1">
      <c r="A209" s="40"/>
      <c r="B209" s="41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</row>
    <row r="210" ht="13.5" customHeight="1">
      <c r="A210" s="40"/>
      <c r="B210" s="4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</row>
    <row r="211" ht="13.5" customHeight="1">
      <c r="A211" s="40"/>
      <c r="B211" s="41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</row>
    <row r="212" ht="13.5" customHeight="1">
      <c r="A212" s="40"/>
      <c r="B212" s="4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</row>
    <row r="213" ht="13.5" customHeight="1">
      <c r="A213" s="40"/>
      <c r="B213" s="41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</row>
    <row r="214" ht="13.5" customHeight="1">
      <c r="A214" s="40"/>
      <c r="B214" s="41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</row>
    <row r="215" ht="13.5" customHeight="1">
      <c r="A215" s="40"/>
      <c r="B215" s="41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</row>
    <row r="216" ht="13.5" customHeight="1">
      <c r="A216" s="40"/>
      <c r="B216" s="41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</row>
    <row r="217" ht="13.5" customHeight="1">
      <c r="A217" s="40"/>
      <c r="B217" s="41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</row>
    <row r="218" ht="13.5" customHeight="1">
      <c r="A218" s="40"/>
      <c r="B218" s="41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</row>
    <row r="219" ht="13.5" customHeight="1">
      <c r="A219" s="40"/>
      <c r="B219" s="41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</row>
    <row r="220" ht="13.5" customHeight="1">
      <c r="A220" s="40"/>
      <c r="B220" s="41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</row>
    <row r="221" ht="13.5" customHeight="1">
      <c r="A221" s="40"/>
      <c r="B221" s="41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</row>
    <row r="222" ht="13.5" customHeight="1">
      <c r="A222" s="40"/>
      <c r="B222" s="41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</row>
    <row r="223" ht="13.5" customHeight="1">
      <c r="A223" s="40"/>
      <c r="B223" s="41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</row>
    <row r="224" ht="13.5" customHeight="1">
      <c r="A224" s="40"/>
      <c r="B224" s="41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</row>
    <row r="225" ht="13.5" customHeight="1">
      <c r="A225" s="40"/>
      <c r="B225" s="41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</row>
    <row r="226" ht="13.5" customHeight="1">
      <c r="A226" s="40"/>
      <c r="B226" s="41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</row>
    <row r="227" ht="13.5" customHeight="1">
      <c r="A227" s="40"/>
      <c r="B227" s="41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</row>
    <row r="228" ht="13.5" customHeight="1">
      <c r="A228" s="40"/>
      <c r="B228" s="41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</row>
    <row r="229" ht="13.5" customHeight="1">
      <c r="A229" s="40"/>
      <c r="B229" s="41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</row>
    <row r="230" ht="13.5" customHeight="1">
      <c r="A230" s="40"/>
      <c r="B230" s="41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</row>
    <row r="231" ht="13.5" customHeight="1">
      <c r="A231" s="40"/>
      <c r="B231" s="41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</row>
    <row r="232" ht="13.5" customHeight="1">
      <c r="A232" s="40"/>
      <c r="B232" s="41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</row>
    <row r="233" ht="13.5" customHeight="1">
      <c r="A233" s="40"/>
      <c r="B233" s="41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</row>
    <row r="234" ht="13.5" customHeight="1">
      <c r="A234" s="40"/>
      <c r="B234" s="41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</row>
    <row r="235" ht="13.5" customHeight="1">
      <c r="A235" s="40"/>
      <c r="B235" s="41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</row>
    <row r="236" ht="13.5" customHeight="1">
      <c r="A236" s="40"/>
      <c r="B236" s="41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</row>
    <row r="237" ht="13.5" customHeight="1">
      <c r="A237" s="40"/>
      <c r="B237" s="41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</row>
    <row r="238" ht="13.5" customHeight="1">
      <c r="A238" s="40"/>
      <c r="B238" s="41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</row>
    <row r="239" ht="13.5" customHeight="1">
      <c r="A239" s="40"/>
      <c r="B239" s="41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</row>
    <row r="240" ht="13.5" customHeight="1">
      <c r="A240" s="40"/>
      <c r="B240" s="41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</row>
    <row r="241" ht="13.5" customHeight="1">
      <c r="A241" s="40"/>
      <c r="B241" s="41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</row>
    <row r="242" ht="13.5" customHeight="1">
      <c r="A242" s="40"/>
      <c r="B242" s="41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</row>
    <row r="243" ht="13.5" customHeight="1">
      <c r="A243" s="40"/>
      <c r="B243" s="41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</row>
    <row r="244" ht="13.5" customHeight="1">
      <c r="A244" s="40"/>
      <c r="B244" s="41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</row>
    <row r="245" ht="13.5" customHeight="1">
      <c r="A245" s="40"/>
      <c r="B245" s="41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</row>
    <row r="246" ht="13.5" customHeight="1">
      <c r="A246" s="40"/>
      <c r="B246" s="41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</row>
    <row r="247" ht="13.5" customHeight="1">
      <c r="A247" s="40"/>
      <c r="B247" s="41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</row>
    <row r="248" ht="13.5" customHeight="1">
      <c r="A248" s="40"/>
      <c r="B248" s="41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</row>
    <row r="249" ht="13.5" customHeight="1">
      <c r="A249" s="40"/>
      <c r="B249" s="41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</row>
    <row r="250" ht="13.5" customHeight="1">
      <c r="A250" s="40"/>
      <c r="B250" s="41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</row>
    <row r="251" ht="13.5" customHeight="1">
      <c r="A251" s="40"/>
      <c r="B251" s="41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</row>
    <row r="252" ht="13.5" customHeight="1">
      <c r="A252" s="40"/>
      <c r="B252" s="41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</row>
    <row r="253" ht="13.5" customHeight="1">
      <c r="A253" s="40"/>
      <c r="B253" s="41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</row>
    <row r="254" ht="13.5" customHeight="1">
      <c r="A254" s="40"/>
      <c r="B254" s="41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</row>
    <row r="255" ht="13.5" customHeight="1">
      <c r="A255" s="40"/>
      <c r="B255" s="41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</row>
    <row r="256" ht="13.5" customHeight="1">
      <c r="A256" s="40"/>
      <c r="B256" s="41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</row>
    <row r="257" ht="13.5" customHeight="1">
      <c r="A257" s="40"/>
      <c r="B257" s="41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</row>
    <row r="258" ht="13.5" customHeight="1">
      <c r="A258" s="40"/>
      <c r="B258" s="41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</row>
    <row r="259" ht="13.5" customHeight="1">
      <c r="A259" s="40"/>
      <c r="B259" s="41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</row>
    <row r="260" ht="13.5" customHeight="1">
      <c r="A260" s="40"/>
      <c r="B260" s="41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</row>
    <row r="261" ht="13.5" customHeight="1">
      <c r="A261" s="40"/>
      <c r="B261" s="41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</row>
    <row r="262" ht="13.5" customHeight="1">
      <c r="A262" s="40"/>
      <c r="B262" s="41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</row>
    <row r="263" ht="13.5" customHeight="1">
      <c r="A263" s="40"/>
      <c r="B263" s="41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</row>
    <row r="264" ht="13.5" customHeight="1">
      <c r="A264" s="40"/>
      <c r="B264" s="41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</row>
    <row r="265" ht="13.5" customHeight="1">
      <c r="A265" s="40"/>
      <c r="B265" s="41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</row>
    <row r="266" ht="13.5" customHeight="1">
      <c r="A266" s="40"/>
      <c r="B266" s="41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</row>
    <row r="267" ht="13.5" customHeight="1">
      <c r="A267" s="40"/>
      <c r="B267" s="41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</row>
    <row r="268" ht="13.5" customHeight="1">
      <c r="A268" s="40"/>
      <c r="B268" s="41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</row>
    <row r="269" ht="13.5" customHeight="1">
      <c r="A269" s="40"/>
      <c r="B269" s="41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</row>
    <row r="270" ht="13.5" customHeight="1">
      <c r="A270" s="40"/>
      <c r="B270" s="41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</row>
    <row r="271" ht="13.5" customHeight="1">
      <c r="A271" s="40"/>
      <c r="B271" s="41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</row>
    <row r="272" ht="13.5" customHeight="1">
      <c r="A272" s="40"/>
      <c r="B272" s="41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</row>
    <row r="273" ht="13.5" customHeight="1">
      <c r="A273" s="40"/>
      <c r="B273" s="41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</row>
    <row r="274" ht="13.5" customHeight="1">
      <c r="A274" s="40"/>
      <c r="B274" s="41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</row>
    <row r="275" ht="13.5" customHeight="1">
      <c r="A275" s="40"/>
      <c r="B275" s="41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</row>
    <row r="276" ht="13.5" customHeight="1">
      <c r="A276" s="40"/>
      <c r="B276" s="41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</row>
    <row r="277" ht="13.5" customHeight="1">
      <c r="A277" s="40"/>
      <c r="B277" s="41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</row>
    <row r="278" ht="13.5" customHeight="1">
      <c r="A278" s="40"/>
      <c r="B278" s="41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</row>
    <row r="279" ht="13.5" customHeight="1">
      <c r="A279" s="40"/>
      <c r="B279" s="41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</row>
    <row r="280" ht="13.5" customHeight="1">
      <c r="A280" s="40"/>
      <c r="B280" s="41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</row>
    <row r="281" ht="13.5" customHeight="1">
      <c r="A281" s="40"/>
      <c r="B281" s="41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</row>
    <row r="282" ht="13.5" customHeight="1">
      <c r="A282" s="40"/>
      <c r="B282" s="41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</row>
    <row r="283" ht="13.5" customHeight="1">
      <c r="A283" s="40"/>
      <c r="B283" s="41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</row>
    <row r="284" ht="13.5" customHeight="1">
      <c r="A284" s="40"/>
      <c r="B284" s="41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</row>
    <row r="285" ht="13.5" customHeight="1">
      <c r="A285" s="40"/>
      <c r="B285" s="41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</row>
    <row r="286" ht="13.5" customHeight="1">
      <c r="A286" s="40"/>
      <c r="B286" s="41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</row>
    <row r="287" ht="13.5" customHeight="1">
      <c r="A287" s="40"/>
      <c r="B287" s="41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</row>
    <row r="288" ht="13.5" customHeight="1">
      <c r="A288" s="40"/>
      <c r="B288" s="41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</row>
    <row r="289" ht="13.5" customHeight="1">
      <c r="A289" s="40"/>
      <c r="B289" s="41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</row>
    <row r="290" ht="13.5" customHeight="1">
      <c r="A290" s="40"/>
      <c r="B290" s="41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</row>
    <row r="291" ht="13.5" customHeight="1">
      <c r="A291" s="40"/>
      <c r="B291" s="41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</row>
    <row r="292" ht="13.5" customHeight="1">
      <c r="A292" s="40"/>
      <c r="B292" s="41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</row>
    <row r="293" ht="13.5" customHeight="1">
      <c r="A293" s="40"/>
      <c r="B293" s="41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</row>
    <row r="294" ht="13.5" customHeight="1">
      <c r="A294" s="40"/>
      <c r="B294" s="41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</row>
    <row r="295" ht="13.5" customHeight="1">
      <c r="A295" s="40"/>
      <c r="B295" s="41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</row>
    <row r="296" ht="13.5" customHeight="1">
      <c r="A296" s="40"/>
      <c r="B296" s="41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</row>
    <row r="297" ht="13.5" customHeight="1">
      <c r="A297" s="40"/>
      <c r="B297" s="41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</row>
    <row r="298" ht="13.5" customHeight="1">
      <c r="A298" s="40"/>
      <c r="B298" s="41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</row>
    <row r="299" ht="13.5" customHeight="1">
      <c r="A299" s="40"/>
      <c r="B299" s="41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</row>
    <row r="300" ht="13.5" customHeight="1">
      <c r="A300" s="40"/>
      <c r="B300" s="41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</row>
    <row r="301" ht="13.5" customHeight="1">
      <c r="A301" s="40"/>
      <c r="B301" s="41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</row>
    <row r="302" ht="13.5" customHeight="1">
      <c r="A302" s="40"/>
      <c r="B302" s="41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</row>
    <row r="303" ht="13.5" customHeight="1">
      <c r="A303" s="40"/>
      <c r="B303" s="41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</row>
    <row r="304" ht="13.5" customHeight="1">
      <c r="A304" s="40"/>
      <c r="B304" s="41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</row>
    <row r="305" ht="13.5" customHeight="1">
      <c r="A305" s="40"/>
      <c r="B305" s="41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</row>
    <row r="306" ht="13.5" customHeight="1">
      <c r="A306" s="40"/>
      <c r="B306" s="41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</row>
    <row r="307" ht="13.5" customHeight="1">
      <c r="A307" s="40"/>
      <c r="B307" s="41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</row>
    <row r="308" ht="13.5" customHeight="1">
      <c r="A308" s="40"/>
      <c r="B308" s="41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</row>
    <row r="309" ht="13.5" customHeight="1">
      <c r="A309" s="40"/>
      <c r="B309" s="41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</row>
    <row r="310" ht="13.5" customHeight="1">
      <c r="A310" s="40"/>
      <c r="B310" s="41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</row>
    <row r="311" ht="13.5" customHeight="1">
      <c r="A311" s="40"/>
      <c r="B311" s="41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</row>
    <row r="312" ht="13.5" customHeight="1">
      <c r="A312" s="40"/>
      <c r="B312" s="41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</row>
    <row r="313" ht="13.5" customHeight="1">
      <c r="A313" s="40"/>
      <c r="B313" s="41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</row>
    <row r="314" ht="13.5" customHeight="1">
      <c r="A314" s="40"/>
      <c r="B314" s="41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</row>
    <row r="315" ht="13.5" customHeight="1">
      <c r="A315" s="40"/>
      <c r="B315" s="41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</row>
    <row r="316" ht="13.5" customHeight="1">
      <c r="A316" s="40"/>
      <c r="B316" s="41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</row>
    <row r="317" ht="13.5" customHeight="1">
      <c r="A317" s="40"/>
      <c r="B317" s="41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</row>
    <row r="318" ht="13.5" customHeight="1">
      <c r="A318" s="40"/>
      <c r="B318" s="41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</row>
    <row r="319" ht="13.5" customHeight="1">
      <c r="A319" s="40"/>
      <c r="B319" s="41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</row>
    <row r="320" ht="13.5" customHeight="1">
      <c r="A320" s="40"/>
      <c r="B320" s="41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</row>
    <row r="321" ht="13.5" customHeight="1">
      <c r="A321" s="40"/>
      <c r="B321" s="41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</row>
    <row r="322" ht="13.5" customHeight="1">
      <c r="A322" s="40"/>
      <c r="B322" s="41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</row>
    <row r="323" ht="13.5" customHeight="1">
      <c r="A323" s="40"/>
      <c r="B323" s="41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</row>
    <row r="324" ht="13.5" customHeight="1">
      <c r="A324" s="40"/>
      <c r="B324" s="41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</row>
    <row r="325" ht="13.5" customHeight="1">
      <c r="A325" s="40"/>
      <c r="B325" s="41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</row>
    <row r="326" ht="13.5" customHeight="1">
      <c r="A326" s="40"/>
      <c r="B326" s="41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</row>
    <row r="327" ht="13.5" customHeight="1">
      <c r="A327" s="40"/>
      <c r="B327" s="41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</row>
    <row r="328" ht="13.5" customHeight="1">
      <c r="A328" s="40"/>
      <c r="B328" s="41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</row>
    <row r="329" ht="13.5" customHeight="1">
      <c r="A329" s="40"/>
      <c r="B329" s="41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</row>
    <row r="330" ht="13.5" customHeight="1">
      <c r="A330" s="40"/>
      <c r="B330" s="41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</row>
    <row r="331" ht="13.5" customHeight="1">
      <c r="A331" s="40"/>
      <c r="B331" s="41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</row>
    <row r="332" ht="13.5" customHeight="1">
      <c r="A332" s="40"/>
      <c r="B332" s="41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</row>
    <row r="333" ht="13.5" customHeight="1">
      <c r="A333" s="40"/>
      <c r="B333" s="41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</row>
    <row r="334" ht="13.5" customHeight="1">
      <c r="A334" s="40"/>
      <c r="B334" s="41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</row>
    <row r="335" ht="13.5" customHeight="1">
      <c r="A335" s="40"/>
      <c r="B335" s="41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</row>
    <row r="336" ht="13.5" customHeight="1">
      <c r="A336" s="40"/>
      <c r="B336" s="41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</row>
    <row r="337" ht="13.5" customHeight="1">
      <c r="A337" s="40"/>
      <c r="B337" s="41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</row>
    <row r="338" ht="13.5" customHeight="1">
      <c r="A338" s="40"/>
      <c r="B338" s="41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</row>
    <row r="339" ht="13.5" customHeight="1">
      <c r="A339" s="40"/>
      <c r="B339" s="41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</row>
    <row r="340" ht="13.5" customHeight="1">
      <c r="A340" s="40"/>
      <c r="B340" s="41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</row>
    <row r="341" ht="13.5" customHeight="1">
      <c r="A341" s="40"/>
      <c r="B341" s="41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</row>
    <row r="342" ht="13.5" customHeight="1">
      <c r="A342" s="40"/>
      <c r="B342" s="41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</row>
    <row r="343" ht="13.5" customHeight="1">
      <c r="A343" s="40"/>
      <c r="B343" s="41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</row>
    <row r="344" ht="13.5" customHeight="1">
      <c r="A344" s="40"/>
      <c r="B344" s="41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</row>
    <row r="345" ht="13.5" customHeight="1">
      <c r="A345" s="40"/>
      <c r="B345" s="41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</row>
    <row r="346" ht="13.5" customHeight="1">
      <c r="A346" s="40"/>
      <c r="B346" s="41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</row>
    <row r="347" ht="13.5" customHeight="1">
      <c r="A347" s="40"/>
      <c r="B347" s="41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</row>
    <row r="348" ht="13.5" customHeight="1">
      <c r="A348" s="40"/>
      <c r="B348" s="41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</row>
    <row r="349" ht="13.5" customHeight="1">
      <c r="A349" s="40"/>
      <c r="B349" s="41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</row>
    <row r="350" ht="13.5" customHeight="1">
      <c r="A350" s="40"/>
      <c r="B350" s="41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</row>
    <row r="351" ht="13.5" customHeight="1">
      <c r="A351" s="40"/>
      <c r="B351" s="41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</row>
    <row r="352" ht="13.5" customHeight="1">
      <c r="A352" s="40"/>
      <c r="B352" s="41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</row>
    <row r="353" ht="13.5" customHeight="1">
      <c r="A353" s="40"/>
      <c r="B353" s="41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</row>
    <row r="354" ht="13.5" customHeight="1">
      <c r="A354" s="40"/>
      <c r="B354" s="41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</row>
    <row r="355" ht="13.5" customHeight="1">
      <c r="A355" s="40"/>
      <c r="B355" s="41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</row>
    <row r="356" ht="13.5" customHeight="1">
      <c r="A356" s="40"/>
      <c r="B356" s="41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</row>
    <row r="357" ht="13.5" customHeight="1">
      <c r="A357" s="40"/>
      <c r="B357" s="41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</row>
    <row r="358" ht="13.5" customHeight="1">
      <c r="A358" s="40"/>
      <c r="B358" s="41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</row>
    <row r="359" ht="13.5" customHeight="1">
      <c r="A359" s="40"/>
      <c r="B359" s="41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</row>
    <row r="360" ht="13.5" customHeight="1">
      <c r="A360" s="40"/>
      <c r="B360" s="41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</row>
    <row r="361" ht="13.5" customHeight="1">
      <c r="A361" s="40"/>
      <c r="B361" s="41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</row>
    <row r="362" ht="13.5" customHeight="1">
      <c r="A362" s="40"/>
      <c r="B362" s="41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</row>
    <row r="363" ht="13.5" customHeight="1">
      <c r="A363" s="40"/>
      <c r="B363" s="41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</row>
    <row r="364" ht="13.5" customHeight="1">
      <c r="A364" s="40"/>
      <c r="B364" s="41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</row>
    <row r="365" ht="13.5" customHeight="1">
      <c r="A365" s="40"/>
      <c r="B365" s="41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</row>
    <row r="366" ht="13.5" customHeight="1">
      <c r="A366" s="40"/>
      <c r="B366" s="41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</row>
    <row r="367" ht="13.5" customHeight="1">
      <c r="A367" s="40"/>
      <c r="B367" s="41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</row>
    <row r="368" ht="13.5" customHeight="1">
      <c r="A368" s="40"/>
      <c r="B368" s="41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</row>
    <row r="369" ht="13.5" customHeight="1">
      <c r="A369" s="40"/>
      <c r="B369" s="41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</row>
    <row r="370" ht="13.5" customHeight="1">
      <c r="A370" s="40"/>
      <c r="B370" s="41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</row>
    <row r="371" ht="13.5" customHeight="1">
      <c r="A371" s="40"/>
      <c r="B371" s="41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</row>
    <row r="372" ht="13.5" customHeight="1">
      <c r="A372" s="40"/>
      <c r="B372" s="41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</row>
    <row r="373" ht="13.5" customHeight="1">
      <c r="A373" s="40"/>
      <c r="B373" s="41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</row>
    <row r="374" ht="13.5" customHeight="1">
      <c r="A374" s="40"/>
      <c r="B374" s="41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</row>
    <row r="375" ht="13.5" customHeight="1">
      <c r="A375" s="40"/>
      <c r="B375" s="41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</row>
    <row r="376" ht="13.5" customHeight="1">
      <c r="A376" s="40"/>
      <c r="B376" s="41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</row>
    <row r="377" ht="13.5" customHeight="1">
      <c r="A377" s="40"/>
      <c r="B377" s="41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</row>
    <row r="378" ht="13.5" customHeight="1">
      <c r="A378" s="40"/>
      <c r="B378" s="41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</row>
    <row r="379" ht="13.5" customHeight="1">
      <c r="A379" s="40"/>
      <c r="B379" s="41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</row>
    <row r="380" ht="13.5" customHeight="1">
      <c r="A380" s="40"/>
      <c r="B380" s="41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</row>
    <row r="381" ht="13.5" customHeight="1">
      <c r="A381" s="40"/>
      <c r="B381" s="41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</row>
    <row r="382" ht="13.5" customHeight="1">
      <c r="A382" s="40"/>
      <c r="B382" s="41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</row>
    <row r="383" ht="13.5" customHeight="1">
      <c r="A383" s="40"/>
      <c r="B383" s="41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</row>
    <row r="384" ht="13.5" customHeight="1">
      <c r="A384" s="40"/>
      <c r="B384" s="41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</row>
    <row r="385" ht="13.5" customHeight="1">
      <c r="A385" s="40"/>
      <c r="B385" s="41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</row>
    <row r="386" ht="13.5" customHeight="1">
      <c r="A386" s="40"/>
      <c r="B386" s="41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</row>
    <row r="387" ht="13.5" customHeight="1">
      <c r="A387" s="40"/>
      <c r="B387" s="41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</row>
    <row r="388" ht="13.5" customHeight="1">
      <c r="A388" s="40"/>
      <c r="B388" s="41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</row>
    <row r="389" ht="13.5" customHeight="1">
      <c r="A389" s="40"/>
      <c r="B389" s="41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</row>
    <row r="390" ht="13.5" customHeight="1">
      <c r="A390" s="40"/>
      <c r="B390" s="41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</row>
    <row r="391" ht="13.5" customHeight="1">
      <c r="A391" s="40"/>
      <c r="B391" s="41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</row>
    <row r="392" ht="13.5" customHeight="1">
      <c r="A392" s="40"/>
      <c r="B392" s="41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</row>
    <row r="393" ht="13.5" customHeight="1">
      <c r="A393" s="40"/>
      <c r="B393" s="41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</row>
    <row r="394" ht="13.5" customHeight="1">
      <c r="A394" s="40"/>
      <c r="B394" s="41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</row>
    <row r="395" ht="13.5" customHeight="1">
      <c r="A395" s="40"/>
      <c r="B395" s="41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</row>
    <row r="396" ht="13.5" customHeight="1">
      <c r="A396" s="40"/>
      <c r="B396" s="41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</row>
    <row r="397" ht="13.5" customHeight="1">
      <c r="A397" s="40"/>
      <c r="B397" s="41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</row>
    <row r="398" ht="13.5" customHeight="1">
      <c r="A398" s="40"/>
      <c r="B398" s="41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</row>
    <row r="399" ht="13.5" customHeight="1">
      <c r="A399" s="40"/>
      <c r="B399" s="41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</row>
    <row r="400" ht="13.5" customHeight="1">
      <c r="A400" s="40"/>
      <c r="B400" s="41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</row>
    <row r="401" ht="13.5" customHeight="1">
      <c r="A401" s="40"/>
      <c r="B401" s="41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</row>
    <row r="402" ht="13.5" customHeight="1">
      <c r="A402" s="40"/>
      <c r="B402" s="41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</row>
    <row r="403" ht="13.5" customHeight="1">
      <c r="A403" s="40"/>
      <c r="B403" s="41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</row>
    <row r="404" ht="13.5" customHeight="1">
      <c r="A404" s="40"/>
      <c r="B404" s="41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</row>
    <row r="405" ht="13.5" customHeight="1">
      <c r="A405" s="40"/>
      <c r="B405" s="41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</row>
    <row r="406" ht="13.5" customHeight="1">
      <c r="A406" s="40"/>
      <c r="B406" s="41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</row>
    <row r="407" ht="13.5" customHeight="1">
      <c r="A407" s="40"/>
      <c r="B407" s="41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</row>
    <row r="408" ht="13.5" customHeight="1">
      <c r="A408" s="40"/>
      <c r="B408" s="41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</row>
    <row r="409" ht="13.5" customHeight="1">
      <c r="A409" s="40"/>
      <c r="B409" s="41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</row>
    <row r="410" ht="13.5" customHeight="1">
      <c r="A410" s="40"/>
      <c r="B410" s="41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</row>
    <row r="411" ht="13.5" customHeight="1">
      <c r="A411" s="40"/>
      <c r="B411" s="41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</row>
    <row r="412" ht="13.5" customHeight="1">
      <c r="A412" s="40"/>
      <c r="B412" s="41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</row>
    <row r="413" ht="13.5" customHeight="1">
      <c r="A413" s="40"/>
      <c r="B413" s="41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</row>
    <row r="414" ht="13.5" customHeight="1">
      <c r="A414" s="40"/>
      <c r="B414" s="41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</row>
    <row r="415" ht="13.5" customHeight="1">
      <c r="A415" s="40"/>
      <c r="B415" s="41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</row>
    <row r="416" ht="13.5" customHeight="1">
      <c r="A416" s="40"/>
      <c r="B416" s="41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</row>
    <row r="417" ht="13.5" customHeight="1">
      <c r="A417" s="40"/>
      <c r="B417" s="41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</row>
    <row r="418" ht="13.5" customHeight="1">
      <c r="A418" s="40"/>
      <c r="B418" s="41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</row>
    <row r="419" ht="13.5" customHeight="1">
      <c r="A419" s="40"/>
      <c r="B419" s="41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</row>
    <row r="420" ht="13.5" customHeight="1">
      <c r="A420" s="40"/>
      <c r="B420" s="41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</row>
    <row r="421" ht="13.5" customHeight="1">
      <c r="A421" s="40"/>
      <c r="B421" s="41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</row>
    <row r="422" ht="13.5" customHeight="1">
      <c r="A422" s="40"/>
      <c r="B422" s="41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</row>
    <row r="423" ht="13.5" customHeight="1">
      <c r="A423" s="40"/>
      <c r="B423" s="41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</row>
    <row r="424" ht="13.5" customHeight="1">
      <c r="A424" s="40"/>
      <c r="B424" s="41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</row>
    <row r="425" ht="13.5" customHeight="1">
      <c r="A425" s="40"/>
      <c r="B425" s="41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</row>
    <row r="426" ht="13.5" customHeight="1">
      <c r="A426" s="40"/>
      <c r="B426" s="41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</row>
    <row r="427" ht="13.5" customHeight="1">
      <c r="A427" s="40"/>
      <c r="B427" s="41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</row>
    <row r="428" ht="13.5" customHeight="1">
      <c r="A428" s="40"/>
      <c r="B428" s="41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</row>
    <row r="429" ht="13.5" customHeight="1">
      <c r="A429" s="40"/>
      <c r="B429" s="41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</row>
    <row r="430" ht="13.5" customHeight="1">
      <c r="A430" s="40"/>
      <c r="B430" s="41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</row>
    <row r="431" ht="13.5" customHeight="1">
      <c r="A431" s="40"/>
      <c r="B431" s="41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</row>
    <row r="432" ht="13.5" customHeight="1">
      <c r="A432" s="40"/>
      <c r="B432" s="41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</row>
    <row r="433" ht="13.5" customHeight="1">
      <c r="A433" s="40"/>
      <c r="B433" s="41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</row>
    <row r="434" ht="13.5" customHeight="1">
      <c r="A434" s="40"/>
      <c r="B434" s="41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</row>
    <row r="435" ht="13.5" customHeight="1">
      <c r="A435" s="40"/>
      <c r="B435" s="41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</row>
    <row r="436" ht="13.5" customHeight="1">
      <c r="A436" s="40"/>
      <c r="B436" s="41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</row>
    <row r="437" ht="13.5" customHeight="1">
      <c r="A437" s="40"/>
      <c r="B437" s="41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</row>
    <row r="438" ht="13.5" customHeight="1">
      <c r="A438" s="40"/>
      <c r="B438" s="41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</row>
    <row r="439" ht="13.5" customHeight="1">
      <c r="A439" s="40"/>
      <c r="B439" s="41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</row>
    <row r="440" ht="13.5" customHeight="1">
      <c r="A440" s="40"/>
      <c r="B440" s="41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</row>
    <row r="441" ht="13.5" customHeight="1">
      <c r="A441" s="40"/>
      <c r="B441" s="41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</row>
    <row r="442" ht="13.5" customHeight="1">
      <c r="A442" s="40"/>
      <c r="B442" s="41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</row>
    <row r="443" ht="13.5" customHeight="1">
      <c r="A443" s="40"/>
      <c r="B443" s="41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</row>
    <row r="444" ht="13.5" customHeight="1">
      <c r="A444" s="40"/>
      <c r="B444" s="41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</row>
    <row r="445" ht="13.5" customHeight="1">
      <c r="A445" s="40"/>
      <c r="B445" s="41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</row>
    <row r="446" ht="13.5" customHeight="1">
      <c r="A446" s="40"/>
      <c r="B446" s="41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</row>
    <row r="447" ht="13.5" customHeight="1">
      <c r="A447" s="40"/>
      <c r="B447" s="41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</row>
    <row r="448" ht="13.5" customHeight="1">
      <c r="A448" s="40"/>
      <c r="B448" s="41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</row>
    <row r="449" ht="13.5" customHeight="1">
      <c r="A449" s="40"/>
      <c r="B449" s="41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</row>
    <row r="450" ht="13.5" customHeight="1">
      <c r="A450" s="40"/>
      <c r="B450" s="41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</row>
    <row r="451" ht="13.5" customHeight="1">
      <c r="A451" s="40"/>
      <c r="B451" s="41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</row>
    <row r="452" ht="13.5" customHeight="1">
      <c r="A452" s="40"/>
      <c r="B452" s="41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</row>
    <row r="453" ht="13.5" customHeight="1">
      <c r="A453" s="40"/>
      <c r="B453" s="41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</row>
    <row r="454" ht="13.5" customHeight="1">
      <c r="A454" s="40"/>
      <c r="B454" s="41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</row>
    <row r="455" ht="13.5" customHeight="1">
      <c r="A455" s="40"/>
      <c r="B455" s="41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</row>
    <row r="456" ht="13.5" customHeight="1">
      <c r="A456" s="40"/>
      <c r="B456" s="41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</row>
    <row r="457" ht="13.5" customHeight="1">
      <c r="A457" s="40"/>
      <c r="B457" s="41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</row>
    <row r="458" ht="13.5" customHeight="1">
      <c r="A458" s="40"/>
      <c r="B458" s="41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</row>
    <row r="459" ht="13.5" customHeight="1">
      <c r="A459" s="40"/>
      <c r="B459" s="41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</row>
    <row r="460" ht="13.5" customHeight="1">
      <c r="A460" s="40"/>
      <c r="B460" s="41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</row>
    <row r="461" ht="13.5" customHeight="1">
      <c r="A461" s="40"/>
      <c r="B461" s="41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</row>
    <row r="462" ht="13.5" customHeight="1">
      <c r="A462" s="40"/>
      <c r="B462" s="41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</row>
    <row r="463" ht="13.5" customHeight="1">
      <c r="A463" s="40"/>
      <c r="B463" s="41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</row>
    <row r="464" ht="13.5" customHeight="1">
      <c r="A464" s="40"/>
      <c r="B464" s="41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</row>
    <row r="465" ht="13.5" customHeight="1">
      <c r="A465" s="40"/>
      <c r="B465" s="41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</row>
    <row r="466" ht="13.5" customHeight="1">
      <c r="A466" s="40"/>
      <c r="B466" s="41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</row>
    <row r="467" ht="13.5" customHeight="1">
      <c r="A467" s="40"/>
      <c r="B467" s="41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</row>
    <row r="468" ht="13.5" customHeight="1">
      <c r="A468" s="40"/>
      <c r="B468" s="41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</row>
    <row r="469" ht="13.5" customHeight="1">
      <c r="A469" s="40"/>
      <c r="B469" s="41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</row>
    <row r="470" ht="13.5" customHeight="1">
      <c r="A470" s="40"/>
      <c r="B470" s="41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</row>
    <row r="471" ht="13.5" customHeight="1">
      <c r="A471" s="40"/>
      <c r="B471" s="41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</row>
    <row r="472" ht="13.5" customHeight="1">
      <c r="A472" s="40"/>
      <c r="B472" s="41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</row>
    <row r="473" ht="13.5" customHeight="1">
      <c r="A473" s="40"/>
      <c r="B473" s="41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</row>
    <row r="474" ht="13.5" customHeight="1">
      <c r="A474" s="40"/>
      <c r="B474" s="41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</row>
    <row r="475" ht="13.5" customHeight="1">
      <c r="A475" s="40"/>
      <c r="B475" s="41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</row>
    <row r="476" ht="13.5" customHeight="1">
      <c r="A476" s="40"/>
      <c r="B476" s="41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</row>
    <row r="477" ht="13.5" customHeight="1">
      <c r="A477" s="40"/>
      <c r="B477" s="41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</row>
    <row r="478" ht="13.5" customHeight="1">
      <c r="A478" s="40"/>
      <c r="B478" s="41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</row>
    <row r="479" ht="13.5" customHeight="1">
      <c r="A479" s="40"/>
      <c r="B479" s="41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</row>
    <row r="480" ht="13.5" customHeight="1">
      <c r="A480" s="40"/>
      <c r="B480" s="41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</row>
    <row r="481" ht="13.5" customHeight="1">
      <c r="A481" s="40"/>
      <c r="B481" s="41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</row>
    <row r="482" ht="13.5" customHeight="1">
      <c r="A482" s="40"/>
      <c r="B482" s="41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</row>
    <row r="483" ht="13.5" customHeight="1">
      <c r="A483" s="40"/>
      <c r="B483" s="41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</row>
    <row r="484" ht="13.5" customHeight="1">
      <c r="A484" s="40"/>
      <c r="B484" s="41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</row>
    <row r="485" ht="13.5" customHeight="1">
      <c r="A485" s="40"/>
      <c r="B485" s="41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</row>
    <row r="486" ht="13.5" customHeight="1">
      <c r="A486" s="40"/>
      <c r="B486" s="41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</row>
    <row r="487" ht="13.5" customHeight="1">
      <c r="A487" s="40"/>
      <c r="B487" s="41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</row>
    <row r="488" ht="13.5" customHeight="1">
      <c r="A488" s="40"/>
      <c r="B488" s="41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</row>
    <row r="489" ht="13.5" customHeight="1">
      <c r="A489" s="40"/>
      <c r="B489" s="41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</row>
    <row r="490" ht="13.5" customHeight="1">
      <c r="A490" s="40"/>
      <c r="B490" s="41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</row>
    <row r="491" ht="13.5" customHeight="1">
      <c r="A491" s="40"/>
      <c r="B491" s="41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</row>
    <row r="492" ht="13.5" customHeight="1">
      <c r="A492" s="40"/>
      <c r="B492" s="41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</row>
    <row r="493" ht="13.5" customHeight="1">
      <c r="A493" s="40"/>
      <c r="B493" s="41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</row>
    <row r="494" ht="13.5" customHeight="1">
      <c r="A494" s="40"/>
      <c r="B494" s="41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</row>
    <row r="495" ht="13.5" customHeight="1">
      <c r="A495" s="40"/>
      <c r="B495" s="41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</row>
    <row r="496" ht="13.5" customHeight="1">
      <c r="A496" s="40"/>
      <c r="B496" s="41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</row>
    <row r="497" ht="13.5" customHeight="1">
      <c r="A497" s="40"/>
      <c r="B497" s="41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</row>
    <row r="498" ht="13.5" customHeight="1">
      <c r="A498" s="40"/>
      <c r="B498" s="41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</row>
    <row r="499" ht="13.5" customHeight="1">
      <c r="A499" s="40"/>
      <c r="B499" s="41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</row>
    <row r="500" ht="13.5" customHeight="1">
      <c r="A500" s="40"/>
      <c r="B500" s="41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</row>
    <row r="501" ht="13.5" customHeight="1">
      <c r="A501" s="40"/>
      <c r="B501" s="41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</row>
    <row r="502" ht="13.5" customHeight="1">
      <c r="A502" s="40"/>
      <c r="B502" s="41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</row>
    <row r="503" ht="13.5" customHeight="1">
      <c r="A503" s="40"/>
      <c r="B503" s="41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</row>
    <row r="504" ht="13.5" customHeight="1">
      <c r="A504" s="40"/>
      <c r="B504" s="41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</row>
    <row r="505" ht="13.5" customHeight="1">
      <c r="A505" s="40"/>
      <c r="B505" s="41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</row>
    <row r="506" ht="13.5" customHeight="1">
      <c r="A506" s="40"/>
      <c r="B506" s="41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</row>
    <row r="507" ht="13.5" customHeight="1">
      <c r="A507" s="40"/>
      <c r="B507" s="41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</row>
    <row r="508" ht="13.5" customHeight="1">
      <c r="A508" s="40"/>
      <c r="B508" s="41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</row>
    <row r="509" ht="13.5" customHeight="1">
      <c r="A509" s="40"/>
      <c r="B509" s="41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</row>
    <row r="510" ht="13.5" customHeight="1">
      <c r="A510" s="40"/>
      <c r="B510" s="41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</row>
    <row r="511" ht="13.5" customHeight="1">
      <c r="A511" s="40"/>
      <c r="B511" s="41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</row>
    <row r="512" ht="13.5" customHeight="1">
      <c r="A512" s="40"/>
      <c r="B512" s="41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</row>
    <row r="513" ht="13.5" customHeight="1">
      <c r="A513" s="40"/>
      <c r="B513" s="41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</row>
    <row r="514" ht="13.5" customHeight="1">
      <c r="A514" s="40"/>
      <c r="B514" s="41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</row>
    <row r="515" ht="13.5" customHeight="1">
      <c r="A515" s="40"/>
      <c r="B515" s="41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</row>
    <row r="516" ht="13.5" customHeight="1">
      <c r="A516" s="40"/>
      <c r="B516" s="41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</row>
    <row r="517" ht="13.5" customHeight="1">
      <c r="A517" s="40"/>
      <c r="B517" s="41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</row>
    <row r="518" ht="13.5" customHeight="1">
      <c r="A518" s="40"/>
      <c r="B518" s="41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</row>
    <row r="519" ht="13.5" customHeight="1">
      <c r="A519" s="40"/>
      <c r="B519" s="41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</row>
    <row r="520" ht="13.5" customHeight="1">
      <c r="A520" s="40"/>
      <c r="B520" s="41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</row>
    <row r="521" ht="13.5" customHeight="1">
      <c r="A521" s="40"/>
      <c r="B521" s="41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</row>
    <row r="522" ht="13.5" customHeight="1">
      <c r="A522" s="40"/>
      <c r="B522" s="41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</row>
    <row r="523" ht="13.5" customHeight="1">
      <c r="A523" s="40"/>
      <c r="B523" s="41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</row>
    <row r="524" ht="13.5" customHeight="1">
      <c r="A524" s="40"/>
      <c r="B524" s="41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</row>
    <row r="525" ht="13.5" customHeight="1">
      <c r="A525" s="40"/>
      <c r="B525" s="41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</row>
    <row r="526" ht="13.5" customHeight="1">
      <c r="A526" s="40"/>
      <c r="B526" s="41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</row>
    <row r="527" ht="13.5" customHeight="1">
      <c r="A527" s="40"/>
      <c r="B527" s="41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</row>
    <row r="528" ht="13.5" customHeight="1">
      <c r="A528" s="40"/>
      <c r="B528" s="41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</row>
    <row r="529" ht="13.5" customHeight="1">
      <c r="A529" s="40"/>
      <c r="B529" s="41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</row>
    <row r="530" ht="13.5" customHeight="1">
      <c r="A530" s="40"/>
      <c r="B530" s="41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</row>
    <row r="531" ht="13.5" customHeight="1">
      <c r="A531" s="40"/>
      <c r="B531" s="41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</row>
    <row r="532" ht="13.5" customHeight="1">
      <c r="A532" s="40"/>
      <c r="B532" s="41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</row>
    <row r="533" ht="13.5" customHeight="1">
      <c r="A533" s="40"/>
      <c r="B533" s="41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</row>
    <row r="534" ht="13.5" customHeight="1">
      <c r="A534" s="40"/>
      <c r="B534" s="41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</row>
    <row r="535" ht="13.5" customHeight="1">
      <c r="A535" s="40"/>
      <c r="B535" s="41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</row>
    <row r="536" ht="13.5" customHeight="1">
      <c r="A536" s="40"/>
      <c r="B536" s="41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</row>
    <row r="537" ht="13.5" customHeight="1">
      <c r="A537" s="40"/>
      <c r="B537" s="41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</row>
    <row r="538" ht="13.5" customHeight="1">
      <c r="A538" s="40"/>
      <c r="B538" s="41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</row>
    <row r="539" ht="13.5" customHeight="1">
      <c r="A539" s="40"/>
      <c r="B539" s="41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</row>
    <row r="540" ht="13.5" customHeight="1">
      <c r="A540" s="40"/>
      <c r="B540" s="41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</row>
    <row r="541" ht="13.5" customHeight="1">
      <c r="A541" s="40"/>
      <c r="B541" s="41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</row>
    <row r="542" ht="13.5" customHeight="1">
      <c r="A542" s="40"/>
      <c r="B542" s="41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</row>
    <row r="543" ht="13.5" customHeight="1">
      <c r="A543" s="40"/>
      <c r="B543" s="41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</row>
    <row r="544" ht="13.5" customHeight="1">
      <c r="A544" s="40"/>
      <c r="B544" s="41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</row>
    <row r="545" ht="13.5" customHeight="1">
      <c r="A545" s="40"/>
      <c r="B545" s="41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</row>
    <row r="546" ht="13.5" customHeight="1">
      <c r="A546" s="40"/>
      <c r="B546" s="41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</row>
    <row r="547" ht="13.5" customHeight="1">
      <c r="A547" s="40"/>
      <c r="B547" s="41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</row>
    <row r="548" ht="13.5" customHeight="1">
      <c r="A548" s="40"/>
      <c r="B548" s="41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</row>
    <row r="549" ht="13.5" customHeight="1">
      <c r="A549" s="40"/>
      <c r="B549" s="41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</row>
    <row r="550" ht="13.5" customHeight="1">
      <c r="A550" s="40"/>
      <c r="B550" s="41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</row>
    <row r="551" ht="13.5" customHeight="1">
      <c r="A551" s="40"/>
      <c r="B551" s="41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</row>
    <row r="552" ht="13.5" customHeight="1">
      <c r="A552" s="40"/>
      <c r="B552" s="41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</row>
    <row r="553" ht="13.5" customHeight="1">
      <c r="A553" s="40"/>
      <c r="B553" s="41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</row>
    <row r="554" ht="13.5" customHeight="1">
      <c r="A554" s="40"/>
      <c r="B554" s="41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</row>
    <row r="555" ht="13.5" customHeight="1">
      <c r="A555" s="40"/>
      <c r="B555" s="41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</row>
    <row r="556" ht="13.5" customHeight="1">
      <c r="A556" s="40"/>
      <c r="B556" s="41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</row>
    <row r="557" ht="13.5" customHeight="1">
      <c r="A557" s="40"/>
      <c r="B557" s="41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</row>
    <row r="558" ht="13.5" customHeight="1">
      <c r="A558" s="40"/>
      <c r="B558" s="41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</row>
    <row r="559" ht="13.5" customHeight="1">
      <c r="A559" s="40"/>
      <c r="B559" s="41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</row>
    <row r="560" ht="13.5" customHeight="1">
      <c r="A560" s="40"/>
      <c r="B560" s="41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</row>
    <row r="561" ht="13.5" customHeight="1">
      <c r="A561" s="40"/>
      <c r="B561" s="41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</row>
    <row r="562" ht="13.5" customHeight="1">
      <c r="A562" s="40"/>
      <c r="B562" s="41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</row>
    <row r="563" ht="13.5" customHeight="1">
      <c r="A563" s="40"/>
      <c r="B563" s="41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</row>
    <row r="564" ht="13.5" customHeight="1">
      <c r="A564" s="40"/>
      <c r="B564" s="41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</row>
    <row r="565" ht="13.5" customHeight="1">
      <c r="A565" s="40"/>
      <c r="B565" s="41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</row>
    <row r="566" ht="13.5" customHeight="1">
      <c r="A566" s="40"/>
      <c r="B566" s="41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</row>
    <row r="567" ht="13.5" customHeight="1">
      <c r="A567" s="40"/>
      <c r="B567" s="41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</row>
    <row r="568" ht="13.5" customHeight="1">
      <c r="A568" s="40"/>
      <c r="B568" s="41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</row>
    <row r="569" ht="13.5" customHeight="1">
      <c r="A569" s="40"/>
      <c r="B569" s="41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</row>
    <row r="570" ht="13.5" customHeight="1">
      <c r="A570" s="40"/>
      <c r="B570" s="41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</row>
    <row r="571" ht="13.5" customHeight="1">
      <c r="A571" s="40"/>
      <c r="B571" s="41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</row>
    <row r="572" ht="13.5" customHeight="1">
      <c r="A572" s="40"/>
      <c r="B572" s="41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</row>
    <row r="573" ht="13.5" customHeight="1">
      <c r="A573" s="40"/>
      <c r="B573" s="41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</row>
    <row r="574" ht="13.5" customHeight="1">
      <c r="A574" s="40"/>
      <c r="B574" s="41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</row>
    <row r="575" ht="13.5" customHeight="1">
      <c r="A575" s="40"/>
      <c r="B575" s="41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</row>
    <row r="576" ht="13.5" customHeight="1">
      <c r="A576" s="40"/>
      <c r="B576" s="41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</row>
    <row r="577" ht="13.5" customHeight="1">
      <c r="A577" s="40"/>
      <c r="B577" s="41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</row>
    <row r="578" ht="13.5" customHeight="1">
      <c r="A578" s="40"/>
      <c r="B578" s="41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</row>
    <row r="579" ht="13.5" customHeight="1">
      <c r="A579" s="40"/>
      <c r="B579" s="41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</row>
    <row r="580" ht="13.5" customHeight="1">
      <c r="A580" s="40"/>
      <c r="B580" s="41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</row>
    <row r="581" ht="13.5" customHeight="1">
      <c r="A581" s="40"/>
      <c r="B581" s="41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</row>
    <row r="582" ht="13.5" customHeight="1">
      <c r="A582" s="40"/>
      <c r="B582" s="41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</row>
    <row r="583" ht="13.5" customHeight="1">
      <c r="A583" s="40"/>
      <c r="B583" s="41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</row>
    <row r="584" ht="13.5" customHeight="1">
      <c r="A584" s="40"/>
      <c r="B584" s="41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</row>
    <row r="585" ht="13.5" customHeight="1">
      <c r="A585" s="40"/>
      <c r="B585" s="41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</row>
    <row r="586" ht="13.5" customHeight="1">
      <c r="A586" s="40"/>
      <c r="B586" s="41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</row>
    <row r="587" ht="13.5" customHeight="1">
      <c r="A587" s="40"/>
      <c r="B587" s="41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</row>
    <row r="588" ht="13.5" customHeight="1">
      <c r="A588" s="40"/>
      <c r="B588" s="41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</row>
    <row r="589" ht="13.5" customHeight="1">
      <c r="A589" s="40"/>
      <c r="B589" s="41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</row>
    <row r="590" ht="13.5" customHeight="1">
      <c r="A590" s="40"/>
      <c r="B590" s="41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</row>
    <row r="591" ht="13.5" customHeight="1">
      <c r="A591" s="40"/>
      <c r="B591" s="41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</row>
    <row r="592" ht="13.5" customHeight="1">
      <c r="A592" s="40"/>
      <c r="B592" s="41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</row>
    <row r="593" ht="13.5" customHeight="1">
      <c r="A593" s="40"/>
      <c r="B593" s="41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</row>
    <row r="594" ht="13.5" customHeight="1">
      <c r="A594" s="40"/>
      <c r="B594" s="41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</row>
    <row r="595" ht="13.5" customHeight="1">
      <c r="A595" s="40"/>
      <c r="B595" s="41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</row>
    <row r="596" ht="13.5" customHeight="1">
      <c r="A596" s="40"/>
      <c r="B596" s="41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</row>
    <row r="597" ht="13.5" customHeight="1">
      <c r="A597" s="40"/>
      <c r="B597" s="41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</row>
    <row r="598" ht="13.5" customHeight="1">
      <c r="A598" s="40"/>
      <c r="B598" s="41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</row>
    <row r="599" ht="13.5" customHeight="1">
      <c r="A599" s="40"/>
      <c r="B599" s="41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</row>
    <row r="600" ht="13.5" customHeight="1">
      <c r="A600" s="40"/>
      <c r="B600" s="41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</row>
    <row r="601" ht="13.5" customHeight="1">
      <c r="A601" s="40"/>
      <c r="B601" s="41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</row>
    <row r="602" ht="13.5" customHeight="1">
      <c r="A602" s="40"/>
      <c r="B602" s="41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</row>
    <row r="603" ht="13.5" customHeight="1">
      <c r="A603" s="40"/>
      <c r="B603" s="41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</row>
    <row r="604" ht="13.5" customHeight="1">
      <c r="A604" s="40"/>
      <c r="B604" s="41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</row>
    <row r="605" ht="13.5" customHeight="1">
      <c r="A605" s="40"/>
      <c r="B605" s="41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</row>
    <row r="606" ht="13.5" customHeight="1">
      <c r="A606" s="40"/>
      <c r="B606" s="41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</row>
    <row r="607" ht="13.5" customHeight="1">
      <c r="A607" s="40"/>
      <c r="B607" s="41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</row>
    <row r="608" ht="13.5" customHeight="1">
      <c r="A608" s="40"/>
      <c r="B608" s="41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</row>
    <row r="609" ht="13.5" customHeight="1">
      <c r="A609" s="40"/>
      <c r="B609" s="41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</row>
    <row r="610" ht="13.5" customHeight="1">
      <c r="A610" s="40"/>
      <c r="B610" s="41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</row>
    <row r="611" ht="13.5" customHeight="1">
      <c r="A611" s="40"/>
      <c r="B611" s="41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</row>
    <row r="612" ht="13.5" customHeight="1">
      <c r="A612" s="40"/>
      <c r="B612" s="41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</row>
    <row r="613" ht="13.5" customHeight="1">
      <c r="A613" s="40"/>
      <c r="B613" s="41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</row>
    <row r="614" ht="13.5" customHeight="1">
      <c r="A614" s="40"/>
      <c r="B614" s="41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</row>
    <row r="615" ht="13.5" customHeight="1">
      <c r="A615" s="40"/>
      <c r="B615" s="41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</row>
    <row r="616" ht="13.5" customHeight="1">
      <c r="A616" s="40"/>
      <c r="B616" s="41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</row>
    <row r="617" ht="13.5" customHeight="1">
      <c r="A617" s="40"/>
      <c r="B617" s="41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</row>
    <row r="618" ht="13.5" customHeight="1">
      <c r="A618" s="40"/>
      <c r="B618" s="41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</row>
    <row r="619" ht="13.5" customHeight="1">
      <c r="A619" s="40"/>
      <c r="B619" s="41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</row>
    <row r="620" ht="13.5" customHeight="1">
      <c r="A620" s="40"/>
      <c r="B620" s="41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</row>
    <row r="621" ht="13.5" customHeight="1">
      <c r="A621" s="40"/>
      <c r="B621" s="41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</row>
    <row r="622" ht="13.5" customHeight="1">
      <c r="A622" s="40"/>
      <c r="B622" s="41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</row>
    <row r="623" ht="13.5" customHeight="1">
      <c r="A623" s="40"/>
      <c r="B623" s="41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</row>
    <row r="624" ht="13.5" customHeight="1">
      <c r="A624" s="40"/>
      <c r="B624" s="41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</row>
    <row r="625" ht="13.5" customHeight="1">
      <c r="A625" s="40"/>
      <c r="B625" s="41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</row>
    <row r="626" ht="13.5" customHeight="1">
      <c r="A626" s="40"/>
      <c r="B626" s="41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</row>
    <row r="627" ht="13.5" customHeight="1">
      <c r="A627" s="40"/>
      <c r="B627" s="41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</row>
    <row r="628" ht="13.5" customHeight="1">
      <c r="A628" s="40"/>
      <c r="B628" s="41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</row>
    <row r="629" ht="13.5" customHeight="1">
      <c r="A629" s="40"/>
      <c r="B629" s="41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</row>
    <row r="630" ht="13.5" customHeight="1">
      <c r="A630" s="40"/>
      <c r="B630" s="41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</row>
    <row r="631" ht="13.5" customHeight="1">
      <c r="A631" s="40"/>
      <c r="B631" s="41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</row>
    <row r="632" ht="13.5" customHeight="1">
      <c r="A632" s="40"/>
      <c r="B632" s="41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</row>
    <row r="633" ht="13.5" customHeight="1">
      <c r="A633" s="40"/>
      <c r="B633" s="41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</row>
    <row r="634" ht="13.5" customHeight="1">
      <c r="A634" s="40"/>
      <c r="B634" s="41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</row>
    <row r="635" ht="13.5" customHeight="1">
      <c r="A635" s="40"/>
      <c r="B635" s="41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</row>
    <row r="636" ht="13.5" customHeight="1">
      <c r="A636" s="40"/>
      <c r="B636" s="41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</row>
    <row r="637" ht="13.5" customHeight="1">
      <c r="A637" s="40"/>
      <c r="B637" s="41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</row>
    <row r="638" ht="13.5" customHeight="1">
      <c r="A638" s="40"/>
      <c r="B638" s="41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</row>
    <row r="639" ht="13.5" customHeight="1">
      <c r="A639" s="40"/>
      <c r="B639" s="41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</row>
    <row r="640" ht="13.5" customHeight="1">
      <c r="A640" s="40"/>
      <c r="B640" s="41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</row>
    <row r="641" ht="13.5" customHeight="1">
      <c r="A641" s="40"/>
      <c r="B641" s="41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</row>
    <row r="642" ht="13.5" customHeight="1">
      <c r="A642" s="40"/>
      <c r="B642" s="41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</row>
    <row r="643" ht="13.5" customHeight="1">
      <c r="A643" s="40"/>
      <c r="B643" s="41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</row>
    <row r="644" ht="13.5" customHeight="1">
      <c r="A644" s="40"/>
      <c r="B644" s="41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</row>
    <row r="645" ht="13.5" customHeight="1">
      <c r="A645" s="40"/>
      <c r="B645" s="41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</row>
    <row r="646" ht="13.5" customHeight="1">
      <c r="A646" s="40"/>
      <c r="B646" s="41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</row>
    <row r="647" ht="13.5" customHeight="1">
      <c r="A647" s="40"/>
      <c r="B647" s="41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</row>
    <row r="648" ht="13.5" customHeight="1">
      <c r="A648" s="40"/>
      <c r="B648" s="41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</row>
    <row r="649" ht="13.5" customHeight="1">
      <c r="A649" s="40"/>
      <c r="B649" s="41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</row>
    <row r="650" ht="13.5" customHeight="1">
      <c r="A650" s="40"/>
      <c r="B650" s="41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</row>
    <row r="651" ht="13.5" customHeight="1">
      <c r="A651" s="40"/>
      <c r="B651" s="41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</row>
    <row r="652" ht="13.5" customHeight="1">
      <c r="A652" s="40"/>
      <c r="B652" s="41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</row>
    <row r="653" ht="13.5" customHeight="1">
      <c r="A653" s="40"/>
      <c r="B653" s="41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</row>
    <row r="654" ht="13.5" customHeight="1">
      <c r="A654" s="40"/>
      <c r="B654" s="41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</row>
    <row r="655" ht="13.5" customHeight="1">
      <c r="A655" s="40"/>
      <c r="B655" s="41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</row>
    <row r="656" ht="13.5" customHeight="1">
      <c r="A656" s="40"/>
      <c r="B656" s="41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</row>
    <row r="657" ht="13.5" customHeight="1">
      <c r="A657" s="40"/>
      <c r="B657" s="41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</row>
    <row r="658" ht="13.5" customHeight="1">
      <c r="A658" s="40"/>
      <c r="B658" s="41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</row>
    <row r="659" ht="13.5" customHeight="1">
      <c r="A659" s="40"/>
      <c r="B659" s="41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</row>
    <row r="660" ht="13.5" customHeight="1">
      <c r="A660" s="40"/>
      <c r="B660" s="41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</row>
    <row r="661" ht="13.5" customHeight="1">
      <c r="A661" s="40"/>
      <c r="B661" s="41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</row>
    <row r="662" ht="13.5" customHeight="1">
      <c r="A662" s="40"/>
      <c r="B662" s="41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</row>
    <row r="663" ht="13.5" customHeight="1">
      <c r="A663" s="40"/>
      <c r="B663" s="41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</row>
    <row r="664" ht="13.5" customHeight="1">
      <c r="A664" s="40"/>
      <c r="B664" s="41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</row>
    <row r="665" ht="13.5" customHeight="1">
      <c r="A665" s="40"/>
      <c r="B665" s="41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</row>
    <row r="666" ht="13.5" customHeight="1">
      <c r="A666" s="40"/>
      <c r="B666" s="41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</row>
    <row r="667" ht="13.5" customHeight="1">
      <c r="A667" s="40"/>
      <c r="B667" s="41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</row>
    <row r="668" ht="13.5" customHeight="1">
      <c r="A668" s="40"/>
      <c r="B668" s="41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</row>
    <row r="669" ht="13.5" customHeight="1">
      <c r="A669" s="40"/>
      <c r="B669" s="41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</row>
    <row r="670" ht="13.5" customHeight="1">
      <c r="A670" s="40"/>
      <c r="B670" s="41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</row>
    <row r="671" ht="13.5" customHeight="1">
      <c r="A671" s="40"/>
      <c r="B671" s="41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</row>
    <row r="672" ht="13.5" customHeight="1">
      <c r="A672" s="40"/>
      <c r="B672" s="41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</row>
    <row r="673" ht="13.5" customHeight="1">
      <c r="A673" s="40"/>
      <c r="B673" s="41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</row>
    <row r="674" ht="13.5" customHeight="1">
      <c r="A674" s="40"/>
      <c r="B674" s="41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</row>
    <row r="675" ht="13.5" customHeight="1">
      <c r="A675" s="40"/>
      <c r="B675" s="41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</row>
    <row r="676" ht="13.5" customHeight="1">
      <c r="A676" s="40"/>
      <c r="B676" s="41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</row>
    <row r="677" ht="13.5" customHeight="1">
      <c r="A677" s="40"/>
      <c r="B677" s="41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</row>
    <row r="678" ht="13.5" customHeight="1">
      <c r="A678" s="40"/>
      <c r="B678" s="41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</row>
    <row r="679" ht="13.5" customHeight="1">
      <c r="A679" s="40"/>
      <c r="B679" s="41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</row>
    <row r="680" ht="13.5" customHeight="1">
      <c r="A680" s="40"/>
      <c r="B680" s="41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</row>
    <row r="681" ht="13.5" customHeight="1">
      <c r="A681" s="40"/>
      <c r="B681" s="41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</row>
    <row r="682" ht="13.5" customHeight="1">
      <c r="A682" s="40"/>
      <c r="B682" s="41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</row>
    <row r="683" ht="13.5" customHeight="1">
      <c r="A683" s="40"/>
      <c r="B683" s="41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</row>
    <row r="684" ht="13.5" customHeight="1">
      <c r="A684" s="40"/>
      <c r="B684" s="41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</row>
    <row r="685" ht="13.5" customHeight="1">
      <c r="A685" s="40"/>
      <c r="B685" s="41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</row>
    <row r="686" ht="13.5" customHeight="1">
      <c r="A686" s="40"/>
      <c r="B686" s="41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</row>
    <row r="687" ht="13.5" customHeight="1">
      <c r="A687" s="40"/>
      <c r="B687" s="41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</row>
    <row r="688" ht="13.5" customHeight="1">
      <c r="A688" s="40"/>
      <c r="B688" s="41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</row>
    <row r="689" ht="13.5" customHeight="1">
      <c r="A689" s="40"/>
      <c r="B689" s="41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</row>
    <row r="690" ht="13.5" customHeight="1">
      <c r="A690" s="40"/>
      <c r="B690" s="41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</row>
    <row r="691" ht="13.5" customHeight="1">
      <c r="A691" s="40"/>
      <c r="B691" s="41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</row>
    <row r="692" ht="13.5" customHeight="1">
      <c r="A692" s="40"/>
      <c r="B692" s="41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</row>
    <row r="693" ht="13.5" customHeight="1">
      <c r="A693" s="40"/>
      <c r="B693" s="41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</row>
    <row r="694" ht="13.5" customHeight="1">
      <c r="A694" s="40"/>
      <c r="B694" s="41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</row>
    <row r="695" ht="13.5" customHeight="1">
      <c r="A695" s="40"/>
      <c r="B695" s="41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</row>
    <row r="696" ht="13.5" customHeight="1">
      <c r="A696" s="40"/>
      <c r="B696" s="41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</row>
    <row r="697" ht="13.5" customHeight="1">
      <c r="A697" s="40"/>
      <c r="B697" s="41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</row>
    <row r="698" ht="13.5" customHeight="1">
      <c r="A698" s="40"/>
      <c r="B698" s="41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</row>
    <row r="699" ht="13.5" customHeight="1">
      <c r="A699" s="40"/>
      <c r="B699" s="41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</row>
    <row r="700" ht="13.5" customHeight="1">
      <c r="A700" s="40"/>
      <c r="B700" s="41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</row>
    <row r="701" ht="13.5" customHeight="1">
      <c r="A701" s="40"/>
      <c r="B701" s="41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</row>
    <row r="702" ht="13.5" customHeight="1">
      <c r="A702" s="40"/>
      <c r="B702" s="41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</row>
    <row r="703" ht="13.5" customHeight="1">
      <c r="A703" s="40"/>
      <c r="B703" s="41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</row>
    <row r="704" ht="13.5" customHeight="1">
      <c r="A704" s="40"/>
      <c r="B704" s="41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</row>
    <row r="705" ht="13.5" customHeight="1">
      <c r="A705" s="40"/>
      <c r="B705" s="41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</row>
    <row r="706" ht="13.5" customHeight="1">
      <c r="A706" s="40"/>
      <c r="B706" s="41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</row>
    <row r="707" ht="13.5" customHeight="1">
      <c r="A707" s="40"/>
      <c r="B707" s="41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</row>
    <row r="708" ht="13.5" customHeight="1">
      <c r="A708" s="40"/>
      <c r="B708" s="41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</row>
    <row r="709" ht="13.5" customHeight="1">
      <c r="A709" s="40"/>
      <c r="B709" s="41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</row>
    <row r="710" ht="13.5" customHeight="1">
      <c r="A710" s="40"/>
      <c r="B710" s="41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</row>
    <row r="711" ht="13.5" customHeight="1">
      <c r="A711" s="40"/>
      <c r="B711" s="41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</row>
    <row r="712" ht="13.5" customHeight="1">
      <c r="A712" s="40"/>
      <c r="B712" s="41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</row>
    <row r="713" ht="13.5" customHeight="1">
      <c r="A713" s="40"/>
      <c r="B713" s="41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</row>
    <row r="714" ht="13.5" customHeight="1">
      <c r="A714" s="40"/>
      <c r="B714" s="41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</row>
    <row r="715" ht="13.5" customHeight="1">
      <c r="A715" s="40"/>
      <c r="B715" s="41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</row>
    <row r="716" ht="13.5" customHeight="1">
      <c r="A716" s="40"/>
      <c r="B716" s="41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</row>
    <row r="717" ht="13.5" customHeight="1">
      <c r="A717" s="40"/>
      <c r="B717" s="41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</row>
    <row r="718" ht="13.5" customHeight="1">
      <c r="A718" s="40"/>
      <c r="B718" s="41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</row>
    <row r="719" ht="13.5" customHeight="1">
      <c r="A719" s="40"/>
      <c r="B719" s="41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</row>
    <row r="720" ht="13.5" customHeight="1">
      <c r="A720" s="40"/>
      <c r="B720" s="41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</row>
    <row r="721" ht="13.5" customHeight="1">
      <c r="A721" s="40"/>
      <c r="B721" s="41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</row>
    <row r="722" ht="13.5" customHeight="1">
      <c r="A722" s="40"/>
      <c r="B722" s="41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</row>
    <row r="723" ht="13.5" customHeight="1">
      <c r="A723" s="40"/>
      <c r="B723" s="41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</row>
    <row r="724" ht="13.5" customHeight="1">
      <c r="A724" s="40"/>
      <c r="B724" s="41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</row>
    <row r="725" ht="13.5" customHeight="1">
      <c r="A725" s="40"/>
      <c r="B725" s="41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</row>
    <row r="726" ht="13.5" customHeight="1">
      <c r="A726" s="40"/>
      <c r="B726" s="41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</row>
    <row r="727" ht="13.5" customHeight="1">
      <c r="A727" s="40"/>
      <c r="B727" s="41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</row>
    <row r="728" ht="13.5" customHeight="1">
      <c r="A728" s="40"/>
      <c r="B728" s="41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</row>
    <row r="729" ht="13.5" customHeight="1">
      <c r="A729" s="40"/>
      <c r="B729" s="41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</row>
    <row r="730" ht="13.5" customHeight="1">
      <c r="A730" s="40"/>
      <c r="B730" s="41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</row>
    <row r="731" ht="13.5" customHeight="1">
      <c r="A731" s="40"/>
      <c r="B731" s="41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</row>
    <row r="732" ht="13.5" customHeight="1">
      <c r="A732" s="40"/>
      <c r="B732" s="41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</row>
    <row r="733" ht="13.5" customHeight="1">
      <c r="A733" s="40"/>
      <c r="B733" s="41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</row>
    <row r="734" ht="13.5" customHeight="1">
      <c r="A734" s="40"/>
      <c r="B734" s="41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</row>
    <row r="735" ht="13.5" customHeight="1">
      <c r="A735" s="40"/>
      <c r="B735" s="41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</row>
    <row r="736" ht="13.5" customHeight="1">
      <c r="A736" s="40"/>
      <c r="B736" s="41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</row>
    <row r="737" ht="13.5" customHeight="1">
      <c r="A737" s="40"/>
      <c r="B737" s="41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</row>
    <row r="738" ht="13.5" customHeight="1">
      <c r="A738" s="40"/>
      <c r="B738" s="41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</row>
    <row r="739" ht="13.5" customHeight="1">
      <c r="A739" s="40"/>
      <c r="B739" s="41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</row>
    <row r="740" ht="13.5" customHeight="1">
      <c r="A740" s="40"/>
      <c r="B740" s="41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</row>
    <row r="741" ht="13.5" customHeight="1">
      <c r="A741" s="40"/>
      <c r="B741" s="41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</row>
    <row r="742" ht="13.5" customHeight="1">
      <c r="A742" s="40"/>
      <c r="B742" s="41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</row>
    <row r="743" ht="13.5" customHeight="1">
      <c r="A743" s="40"/>
      <c r="B743" s="41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</row>
    <row r="744" ht="13.5" customHeight="1">
      <c r="A744" s="40"/>
      <c r="B744" s="41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</row>
    <row r="745" ht="13.5" customHeight="1">
      <c r="A745" s="40"/>
      <c r="B745" s="41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</row>
    <row r="746" ht="13.5" customHeight="1">
      <c r="A746" s="40"/>
      <c r="B746" s="41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</row>
    <row r="747" ht="13.5" customHeight="1">
      <c r="A747" s="40"/>
      <c r="B747" s="41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</row>
    <row r="748" ht="13.5" customHeight="1">
      <c r="A748" s="40"/>
      <c r="B748" s="41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</row>
    <row r="749" ht="13.5" customHeight="1">
      <c r="A749" s="40"/>
      <c r="B749" s="41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</row>
    <row r="750" ht="13.5" customHeight="1">
      <c r="A750" s="40"/>
      <c r="B750" s="41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</row>
    <row r="751" ht="13.5" customHeight="1">
      <c r="A751" s="40"/>
      <c r="B751" s="41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</row>
    <row r="752" ht="13.5" customHeight="1">
      <c r="A752" s="40"/>
      <c r="B752" s="41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</row>
    <row r="753" ht="13.5" customHeight="1">
      <c r="A753" s="40"/>
      <c r="B753" s="41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</row>
    <row r="754" ht="13.5" customHeight="1">
      <c r="A754" s="40"/>
      <c r="B754" s="41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</row>
    <row r="755" ht="13.5" customHeight="1">
      <c r="A755" s="40"/>
      <c r="B755" s="41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</row>
    <row r="756" ht="13.5" customHeight="1">
      <c r="A756" s="40"/>
      <c r="B756" s="41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</row>
    <row r="757" ht="13.5" customHeight="1">
      <c r="A757" s="40"/>
      <c r="B757" s="41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</row>
    <row r="758" ht="13.5" customHeight="1">
      <c r="A758" s="40"/>
      <c r="B758" s="41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</row>
    <row r="759" ht="13.5" customHeight="1">
      <c r="A759" s="40"/>
      <c r="B759" s="41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</row>
    <row r="760" ht="13.5" customHeight="1">
      <c r="A760" s="40"/>
      <c r="B760" s="41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</row>
    <row r="761" ht="13.5" customHeight="1">
      <c r="A761" s="40"/>
      <c r="B761" s="41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</row>
    <row r="762" ht="13.5" customHeight="1">
      <c r="A762" s="40"/>
      <c r="B762" s="41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</row>
    <row r="763" ht="13.5" customHeight="1">
      <c r="A763" s="40"/>
      <c r="B763" s="41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</row>
    <row r="764" ht="13.5" customHeight="1">
      <c r="A764" s="40"/>
      <c r="B764" s="41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</row>
    <row r="765" ht="13.5" customHeight="1">
      <c r="A765" s="40"/>
      <c r="B765" s="41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</row>
    <row r="766" ht="13.5" customHeight="1">
      <c r="A766" s="40"/>
      <c r="B766" s="41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</row>
    <row r="767" ht="13.5" customHeight="1">
      <c r="A767" s="40"/>
      <c r="B767" s="41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</row>
    <row r="768" ht="13.5" customHeight="1">
      <c r="A768" s="40"/>
      <c r="B768" s="41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</row>
    <row r="769" ht="13.5" customHeight="1">
      <c r="A769" s="40"/>
      <c r="B769" s="41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</row>
    <row r="770" ht="13.5" customHeight="1">
      <c r="A770" s="40"/>
      <c r="B770" s="41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</row>
    <row r="771" ht="13.5" customHeight="1">
      <c r="A771" s="40"/>
      <c r="B771" s="41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</row>
    <row r="772" ht="13.5" customHeight="1">
      <c r="A772" s="40"/>
      <c r="B772" s="41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</row>
    <row r="773" ht="13.5" customHeight="1">
      <c r="A773" s="40"/>
      <c r="B773" s="41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</row>
    <row r="774" ht="13.5" customHeight="1">
      <c r="A774" s="40"/>
      <c r="B774" s="41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</row>
    <row r="775" ht="13.5" customHeight="1">
      <c r="A775" s="40"/>
      <c r="B775" s="41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</row>
    <row r="776" ht="13.5" customHeight="1">
      <c r="A776" s="40"/>
      <c r="B776" s="41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</row>
    <row r="777" ht="13.5" customHeight="1">
      <c r="A777" s="40"/>
      <c r="B777" s="41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</row>
    <row r="778" ht="13.5" customHeight="1">
      <c r="A778" s="40"/>
      <c r="B778" s="41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</row>
    <row r="779" ht="13.5" customHeight="1">
      <c r="A779" s="40"/>
      <c r="B779" s="41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</row>
    <row r="780" ht="13.5" customHeight="1">
      <c r="A780" s="40"/>
      <c r="B780" s="41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</row>
    <row r="781" ht="13.5" customHeight="1">
      <c r="A781" s="40"/>
      <c r="B781" s="41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</row>
    <row r="782" ht="13.5" customHeight="1">
      <c r="A782" s="40"/>
      <c r="B782" s="41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</row>
    <row r="783" ht="13.5" customHeight="1">
      <c r="A783" s="40"/>
      <c r="B783" s="41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</row>
    <row r="784" ht="13.5" customHeight="1">
      <c r="A784" s="40"/>
      <c r="B784" s="41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</row>
    <row r="785" ht="13.5" customHeight="1">
      <c r="A785" s="40"/>
      <c r="B785" s="41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</row>
    <row r="786" ht="13.5" customHeight="1">
      <c r="A786" s="40"/>
      <c r="B786" s="41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</row>
    <row r="787" ht="13.5" customHeight="1">
      <c r="A787" s="40"/>
      <c r="B787" s="41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</row>
    <row r="788" ht="13.5" customHeight="1">
      <c r="A788" s="40"/>
      <c r="B788" s="41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</row>
    <row r="789" ht="13.5" customHeight="1">
      <c r="A789" s="40"/>
      <c r="B789" s="41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</row>
    <row r="790" ht="13.5" customHeight="1">
      <c r="A790" s="40"/>
      <c r="B790" s="41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</row>
    <row r="791" ht="13.5" customHeight="1">
      <c r="A791" s="40"/>
      <c r="B791" s="41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</row>
    <row r="792" ht="13.5" customHeight="1">
      <c r="A792" s="40"/>
      <c r="B792" s="41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</row>
    <row r="793" ht="13.5" customHeight="1">
      <c r="A793" s="40"/>
      <c r="B793" s="41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</row>
    <row r="794" ht="13.5" customHeight="1">
      <c r="A794" s="40"/>
      <c r="B794" s="41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</row>
    <row r="795" ht="13.5" customHeight="1">
      <c r="A795" s="40"/>
      <c r="B795" s="41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</row>
    <row r="796" ht="13.5" customHeight="1">
      <c r="A796" s="40"/>
      <c r="B796" s="41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</row>
    <row r="797" ht="13.5" customHeight="1">
      <c r="A797" s="40"/>
      <c r="B797" s="41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</row>
    <row r="798" ht="13.5" customHeight="1">
      <c r="A798" s="40"/>
      <c r="B798" s="41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</row>
    <row r="799" ht="13.5" customHeight="1">
      <c r="A799" s="40"/>
      <c r="B799" s="41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</row>
    <row r="800" ht="13.5" customHeight="1">
      <c r="A800" s="40"/>
      <c r="B800" s="41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</row>
    <row r="801" ht="13.5" customHeight="1">
      <c r="A801" s="40"/>
      <c r="B801" s="41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</row>
    <row r="802" ht="13.5" customHeight="1">
      <c r="A802" s="40"/>
      <c r="B802" s="41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</row>
    <row r="803" ht="13.5" customHeight="1">
      <c r="A803" s="40"/>
      <c r="B803" s="41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</row>
    <row r="804" ht="13.5" customHeight="1">
      <c r="A804" s="40"/>
      <c r="B804" s="41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</row>
    <row r="805" ht="13.5" customHeight="1">
      <c r="A805" s="40"/>
      <c r="B805" s="41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</row>
    <row r="806" ht="13.5" customHeight="1">
      <c r="A806" s="40"/>
      <c r="B806" s="41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</row>
    <row r="807" ht="13.5" customHeight="1">
      <c r="A807" s="40"/>
      <c r="B807" s="41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</row>
    <row r="808" ht="13.5" customHeight="1">
      <c r="A808" s="40"/>
      <c r="B808" s="41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</row>
    <row r="809" ht="13.5" customHeight="1">
      <c r="A809" s="40"/>
      <c r="B809" s="41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</row>
    <row r="810" ht="13.5" customHeight="1">
      <c r="A810" s="40"/>
      <c r="B810" s="41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</row>
    <row r="811" ht="13.5" customHeight="1">
      <c r="A811" s="40"/>
      <c r="B811" s="41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</row>
    <row r="812" ht="13.5" customHeight="1">
      <c r="A812" s="40"/>
      <c r="B812" s="41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</row>
    <row r="813" ht="13.5" customHeight="1">
      <c r="A813" s="40"/>
      <c r="B813" s="41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</row>
    <row r="814" ht="13.5" customHeight="1">
      <c r="A814" s="40"/>
      <c r="B814" s="41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</row>
    <row r="815" ht="13.5" customHeight="1">
      <c r="A815" s="40"/>
      <c r="B815" s="41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</row>
    <row r="816" ht="13.5" customHeight="1">
      <c r="A816" s="40"/>
      <c r="B816" s="41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</row>
    <row r="817" ht="13.5" customHeight="1">
      <c r="A817" s="40"/>
      <c r="B817" s="41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</row>
    <row r="818" ht="13.5" customHeight="1">
      <c r="A818" s="40"/>
      <c r="B818" s="41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</row>
    <row r="819" ht="13.5" customHeight="1">
      <c r="A819" s="40"/>
      <c r="B819" s="41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</row>
    <row r="820" ht="13.5" customHeight="1">
      <c r="A820" s="40"/>
      <c r="B820" s="41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</row>
    <row r="821" ht="13.5" customHeight="1">
      <c r="A821" s="40"/>
      <c r="B821" s="41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</row>
    <row r="822" ht="13.5" customHeight="1">
      <c r="A822" s="40"/>
      <c r="B822" s="41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</row>
    <row r="823" ht="13.5" customHeight="1">
      <c r="A823" s="40"/>
      <c r="B823" s="41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</row>
    <row r="824" ht="13.5" customHeight="1">
      <c r="A824" s="40"/>
      <c r="B824" s="41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</row>
    <row r="825" ht="13.5" customHeight="1">
      <c r="A825" s="40"/>
      <c r="B825" s="41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</row>
    <row r="826" ht="13.5" customHeight="1">
      <c r="A826" s="40"/>
      <c r="B826" s="41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</row>
    <row r="827" ht="13.5" customHeight="1">
      <c r="A827" s="40"/>
      <c r="B827" s="41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</row>
    <row r="828" ht="13.5" customHeight="1">
      <c r="A828" s="40"/>
      <c r="B828" s="41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</row>
    <row r="829" ht="13.5" customHeight="1">
      <c r="A829" s="40"/>
      <c r="B829" s="41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</row>
    <row r="830" ht="13.5" customHeight="1">
      <c r="A830" s="40"/>
      <c r="B830" s="41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</row>
    <row r="831" ht="13.5" customHeight="1">
      <c r="A831" s="40"/>
      <c r="B831" s="41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</row>
    <row r="832" ht="13.5" customHeight="1">
      <c r="A832" s="40"/>
      <c r="B832" s="41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</row>
    <row r="833" ht="13.5" customHeight="1">
      <c r="A833" s="40"/>
      <c r="B833" s="41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</row>
    <row r="834" ht="13.5" customHeight="1">
      <c r="A834" s="40"/>
      <c r="B834" s="41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</row>
    <row r="835" ht="13.5" customHeight="1">
      <c r="A835" s="40"/>
      <c r="B835" s="41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</row>
    <row r="836" ht="13.5" customHeight="1">
      <c r="A836" s="40"/>
      <c r="B836" s="41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</row>
    <row r="837" ht="13.5" customHeight="1">
      <c r="A837" s="40"/>
      <c r="B837" s="41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</row>
    <row r="838" ht="13.5" customHeight="1">
      <c r="A838" s="40"/>
      <c r="B838" s="41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</row>
    <row r="839" ht="13.5" customHeight="1">
      <c r="A839" s="40"/>
      <c r="B839" s="41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</row>
    <row r="840" ht="13.5" customHeight="1">
      <c r="A840" s="40"/>
      <c r="B840" s="41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</row>
    <row r="841" ht="13.5" customHeight="1">
      <c r="A841" s="40"/>
      <c r="B841" s="41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</row>
    <row r="842" ht="13.5" customHeight="1">
      <c r="A842" s="40"/>
      <c r="B842" s="41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</row>
    <row r="843" ht="13.5" customHeight="1">
      <c r="A843" s="40"/>
      <c r="B843" s="41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</row>
    <row r="844" ht="13.5" customHeight="1">
      <c r="A844" s="40"/>
      <c r="B844" s="41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</row>
    <row r="845" ht="13.5" customHeight="1">
      <c r="A845" s="40"/>
      <c r="B845" s="41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</row>
    <row r="846" ht="13.5" customHeight="1">
      <c r="A846" s="40"/>
      <c r="B846" s="41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</row>
    <row r="847" ht="13.5" customHeight="1">
      <c r="A847" s="40"/>
      <c r="B847" s="41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</row>
    <row r="848" ht="13.5" customHeight="1">
      <c r="A848" s="40"/>
      <c r="B848" s="41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</row>
    <row r="849" ht="13.5" customHeight="1">
      <c r="A849" s="40"/>
      <c r="B849" s="41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</row>
    <row r="850" ht="13.5" customHeight="1">
      <c r="A850" s="40"/>
      <c r="B850" s="41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</row>
    <row r="851" ht="13.5" customHeight="1">
      <c r="A851" s="40"/>
      <c r="B851" s="41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</row>
    <row r="852" ht="13.5" customHeight="1">
      <c r="A852" s="40"/>
      <c r="B852" s="41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</row>
    <row r="853" ht="13.5" customHeight="1">
      <c r="A853" s="40"/>
      <c r="B853" s="41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</row>
    <row r="854" ht="13.5" customHeight="1">
      <c r="A854" s="40"/>
      <c r="B854" s="41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</row>
    <row r="855" ht="13.5" customHeight="1">
      <c r="A855" s="40"/>
      <c r="B855" s="41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</row>
    <row r="856" ht="13.5" customHeight="1">
      <c r="A856" s="40"/>
      <c r="B856" s="41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</row>
    <row r="857" ht="13.5" customHeight="1">
      <c r="A857" s="40"/>
      <c r="B857" s="41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</row>
    <row r="858" ht="13.5" customHeight="1">
      <c r="A858" s="40"/>
      <c r="B858" s="41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</row>
    <row r="859" ht="13.5" customHeight="1">
      <c r="A859" s="40"/>
      <c r="B859" s="41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</row>
    <row r="860" ht="13.5" customHeight="1">
      <c r="A860" s="40"/>
      <c r="B860" s="41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</row>
    <row r="861" ht="13.5" customHeight="1">
      <c r="A861" s="40"/>
      <c r="B861" s="41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</row>
    <row r="862" ht="13.5" customHeight="1">
      <c r="A862" s="40"/>
      <c r="B862" s="41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</row>
    <row r="863" ht="13.5" customHeight="1">
      <c r="A863" s="40"/>
      <c r="B863" s="41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</row>
    <row r="864" ht="13.5" customHeight="1">
      <c r="A864" s="40"/>
      <c r="B864" s="41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</row>
    <row r="865" ht="13.5" customHeight="1">
      <c r="A865" s="40"/>
      <c r="B865" s="41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</row>
    <row r="866" ht="13.5" customHeight="1">
      <c r="A866" s="40"/>
      <c r="B866" s="41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</row>
    <row r="867" ht="13.5" customHeight="1">
      <c r="A867" s="40"/>
      <c r="B867" s="41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</row>
    <row r="868" ht="13.5" customHeight="1">
      <c r="A868" s="40"/>
      <c r="B868" s="41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</row>
    <row r="869" ht="13.5" customHeight="1">
      <c r="A869" s="40"/>
      <c r="B869" s="41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</row>
    <row r="870" ht="13.5" customHeight="1">
      <c r="A870" s="40"/>
      <c r="B870" s="41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</row>
    <row r="871" ht="13.5" customHeight="1">
      <c r="A871" s="40"/>
      <c r="B871" s="41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</row>
    <row r="872" ht="13.5" customHeight="1">
      <c r="A872" s="40"/>
      <c r="B872" s="41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</row>
    <row r="873" ht="13.5" customHeight="1">
      <c r="A873" s="40"/>
      <c r="B873" s="41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</row>
    <row r="874" ht="13.5" customHeight="1">
      <c r="A874" s="40"/>
      <c r="B874" s="41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</row>
    <row r="875" ht="13.5" customHeight="1">
      <c r="A875" s="40"/>
      <c r="B875" s="41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</row>
    <row r="876" ht="13.5" customHeight="1">
      <c r="A876" s="40"/>
      <c r="B876" s="41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</row>
    <row r="877" ht="13.5" customHeight="1">
      <c r="A877" s="40"/>
      <c r="B877" s="41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</row>
    <row r="878" ht="13.5" customHeight="1">
      <c r="A878" s="40"/>
      <c r="B878" s="41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</row>
    <row r="879" ht="13.5" customHeight="1">
      <c r="A879" s="40"/>
      <c r="B879" s="41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</row>
    <row r="880" ht="13.5" customHeight="1">
      <c r="A880" s="40"/>
      <c r="B880" s="41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</row>
    <row r="881" ht="13.5" customHeight="1">
      <c r="A881" s="40"/>
      <c r="B881" s="41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</row>
    <row r="882" ht="13.5" customHeight="1">
      <c r="A882" s="40"/>
      <c r="B882" s="41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</row>
    <row r="883" ht="13.5" customHeight="1">
      <c r="A883" s="40"/>
      <c r="B883" s="41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</row>
    <row r="884" ht="13.5" customHeight="1">
      <c r="A884" s="40"/>
      <c r="B884" s="41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</row>
    <row r="885" ht="13.5" customHeight="1">
      <c r="A885" s="40"/>
      <c r="B885" s="41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</row>
    <row r="886" ht="13.5" customHeight="1">
      <c r="A886" s="40"/>
      <c r="B886" s="41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</row>
    <row r="887" ht="13.5" customHeight="1">
      <c r="A887" s="40"/>
      <c r="B887" s="41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</row>
    <row r="888" ht="13.5" customHeight="1">
      <c r="A888" s="40"/>
      <c r="B888" s="41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</row>
    <row r="889" ht="13.5" customHeight="1">
      <c r="A889" s="40"/>
      <c r="B889" s="41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</row>
    <row r="890" ht="13.5" customHeight="1">
      <c r="A890" s="40"/>
      <c r="B890" s="41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</row>
    <row r="891" ht="13.5" customHeight="1">
      <c r="A891" s="40"/>
      <c r="B891" s="41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</row>
    <row r="892" ht="13.5" customHeight="1">
      <c r="A892" s="40"/>
      <c r="B892" s="41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</row>
    <row r="893" ht="13.5" customHeight="1">
      <c r="A893" s="40"/>
      <c r="B893" s="41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</row>
    <row r="894" ht="13.5" customHeight="1">
      <c r="A894" s="40"/>
      <c r="B894" s="41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</row>
    <row r="895" ht="13.5" customHeight="1">
      <c r="A895" s="40"/>
      <c r="B895" s="41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</row>
    <row r="896" ht="13.5" customHeight="1">
      <c r="A896" s="40"/>
      <c r="B896" s="41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</row>
    <row r="897" ht="13.5" customHeight="1">
      <c r="A897" s="40"/>
      <c r="B897" s="41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</row>
    <row r="898" ht="13.5" customHeight="1">
      <c r="A898" s="40"/>
      <c r="B898" s="41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</row>
    <row r="899" ht="13.5" customHeight="1">
      <c r="A899" s="40"/>
      <c r="B899" s="41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</row>
    <row r="900" ht="13.5" customHeight="1">
      <c r="A900" s="40"/>
      <c r="B900" s="41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</row>
    <row r="901" ht="13.5" customHeight="1">
      <c r="A901" s="40"/>
      <c r="B901" s="41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</row>
    <row r="902" ht="13.5" customHeight="1">
      <c r="A902" s="40"/>
      <c r="B902" s="41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</row>
    <row r="903" ht="13.5" customHeight="1">
      <c r="A903" s="40"/>
      <c r="B903" s="41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</row>
    <row r="904" ht="13.5" customHeight="1">
      <c r="A904" s="40"/>
      <c r="B904" s="41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</row>
    <row r="905" ht="13.5" customHeight="1">
      <c r="A905" s="40"/>
      <c r="B905" s="41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</row>
    <row r="906" ht="13.5" customHeight="1">
      <c r="A906" s="40"/>
      <c r="B906" s="41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</row>
    <row r="907" ht="13.5" customHeight="1">
      <c r="A907" s="40"/>
      <c r="B907" s="41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</row>
    <row r="908" ht="13.5" customHeight="1">
      <c r="A908" s="40"/>
      <c r="B908" s="41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  <c r="BJ908" s="37"/>
    </row>
    <row r="909" ht="13.5" customHeight="1">
      <c r="A909" s="40"/>
      <c r="B909" s="41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  <c r="BJ909" s="37"/>
    </row>
    <row r="910" ht="13.5" customHeight="1">
      <c r="A910" s="40"/>
      <c r="B910" s="41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  <c r="BJ910" s="37"/>
    </row>
    <row r="911" ht="13.5" customHeight="1">
      <c r="A911" s="40"/>
      <c r="B911" s="41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  <c r="BJ911" s="37"/>
    </row>
    <row r="912" ht="13.5" customHeight="1">
      <c r="A912" s="40"/>
      <c r="B912" s="41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</row>
    <row r="913" ht="13.5" customHeight="1">
      <c r="A913" s="40"/>
      <c r="B913" s="41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  <c r="BJ913" s="37"/>
    </row>
    <row r="914" ht="13.5" customHeight="1">
      <c r="A914" s="40"/>
      <c r="B914" s="41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</row>
    <row r="915" ht="13.5" customHeight="1">
      <c r="A915" s="40"/>
      <c r="B915" s="41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  <c r="BJ915" s="37"/>
    </row>
    <row r="916" ht="13.5" customHeight="1">
      <c r="A916" s="40"/>
      <c r="B916" s="41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  <c r="BJ916" s="37"/>
    </row>
    <row r="917" ht="13.5" customHeight="1">
      <c r="A917" s="40"/>
      <c r="B917" s="41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  <c r="BJ917" s="37"/>
    </row>
    <row r="918" ht="13.5" customHeight="1">
      <c r="A918" s="40"/>
      <c r="B918" s="41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  <c r="BJ918" s="37"/>
    </row>
    <row r="919" ht="13.5" customHeight="1">
      <c r="A919" s="40"/>
      <c r="B919" s="41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  <c r="BJ919" s="37"/>
    </row>
    <row r="920" ht="13.5" customHeight="1">
      <c r="A920" s="40"/>
      <c r="B920" s="41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  <c r="BJ920" s="37"/>
    </row>
    <row r="921" ht="13.5" customHeight="1">
      <c r="A921" s="40"/>
      <c r="B921" s="41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  <c r="BJ921" s="37"/>
    </row>
    <row r="922" ht="13.5" customHeight="1">
      <c r="A922" s="40"/>
      <c r="B922" s="41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  <c r="BJ922" s="37"/>
    </row>
    <row r="923" ht="13.5" customHeight="1">
      <c r="A923" s="40"/>
      <c r="B923" s="41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  <c r="BJ923" s="37"/>
    </row>
    <row r="924" ht="13.5" customHeight="1">
      <c r="A924" s="40"/>
      <c r="B924" s="41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  <c r="BJ924" s="37"/>
    </row>
    <row r="925" ht="13.5" customHeight="1">
      <c r="A925" s="40"/>
      <c r="B925" s="41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  <c r="BJ925" s="37"/>
    </row>
    <row r="926" ht="13.5" customHeight="1">
      <c r="A926" s="40"/>
      <c r="B926" s="41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  <c r="BJ926" s="37"/>
    </row>
    <row r="927" ht="13.5" customHeight="1">
      <c r="A927" s="40"/>
      <c r="B927" s="41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  <c r="BJ927" s="37"/>
    </row>
    <row r="928" ht="13.5" customHeight="1">
      <c r="A928" s="40"/>
      <c r="B928" s="41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  <c r="BJ928" s="37"/>
    </row>
    <row r="929" ht="13.5" customHeight="1">
      <c r="A929" s="40"/>
      <c r="B929" s="41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  <c r="BJ929" s="37"/>
    </row>
    <row r="930" ht="13.5" customHeight="1">
      <c r="A930" s="40"/>
      <c r="B930" s="41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  <c r="BJ930" s="37"/>
    </row>
    <row r="931" ht="13.5" customHeight="1">
      <c r="A931" s="40"/>
      <c r="B931" s="41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  <c r="BJ931" s="37"/>
    </row>
    <row r="932" ht="13.5" customHeight="1">
      <c r="A932" s="40"/>
      <c r="B932" s="41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  <c r="BJ932" s="37"/>
    </row>
    <row r="933" ht="13.5" customHeight="1">
      <c r="A933" s="40"/>
      <c r="B933" s="41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  <c r="BJ933" s="37"/>
    </row>
    <row r="934" ht="13.5" customHeight="1">
      <c r="A934" s="40"/>
      <c r="B934" s="41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  <c r="BJ934" s="37"/>
    </row>
    <row r="935" ht="13.5" customHeight="1">
      <c r="A935" s="40"/>
      <c r="B935" s="41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  <c r="BJ935" s="37"/>
    </row>
    <row r="936" ht="13.5" customHeight="1">
      <c r="A936" s="40"/>
      <c r="B936" s="41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  <c r="BJ936" s="37"/>
    </row>
    <row r="937" ht="13.5" customHeight="1">
      <c r="A937" s="40"/>
      <c r="B937" s="41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  <c r="BJ937" s="37"/>
    </row>
    <row r="938" ht="13.5" customHeight="1">
      <c r="A938" s="40"/>
      <c r="B938" s="41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  <c r="BJ938" s="37"/>
    </row>
    <row r="939" ht="13.5" customHeight="1">
      <c r="A939" s="40"/>
      <c r="B939" s="41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  <c r="BJ939" s="37"/>
    </row>
    <row r="940" ht="13.5" customHeight="1">
      <c r="A940" s="40"/>
      <c r="B940" s="41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  <c r="BJ940" s="37"/>
    </row>
    <row r="941" ht="13.5" customHeight="1">
      <c r="A941" s="40"/>
      <c r="B941" s="41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  <c r="BJ941" s="37"/>
    </row>
    <row r="942" ht="13.5" customHeight="1">
      <c r="A942" s="40"/>
      <c r="B942" s="41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  <c r="BJ942" s="37"/>
    </row>
    <row r="943" ht="13.5" customHeight="1">
      <c r="A943" s="40"/>
      <c r="B943" s="41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  <c r="BJ943" s="37"/>
    </row>
    <row r="944" ht="13.5" customHeight="1">
      <c r="A944" s="40"/>
      <c r="B944" s="41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  <c r="BJ944" s="37"/>
    </row>
    <row r="945" ht="13.5" customHeight="1">
      <c r="A945" s="40"/>
      <c r="B945" s="41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  <c r="BJ945" s="37"/>
    </row>
    <row r="946" ht="13.5" customHeight="1">
      <c r="A946" s="40"/>
      <c r="B946" s="41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  <c r="BJ946" s="37"/>
    </row>
    <row r="947" ht="13.5" customHeight="1">
      <c r="A947" s="40"/>
      <c r="B947" s="41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  <c r="BJ947" s="37"/>
    </row>
    <row r="948" ht="13.5" customHeight="1">
      <c r="A948" s="40"/>
      <c r="B948" s="41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  <c r="BJ948" s="37"/>
    </row>
    <row r="949" ht="13.5" customHeight="1">
      <c r="A949" s="40"/>
      <c r="B949" s="41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</row>
    <row r="950" ht="13.5" customHeight="1">
      <c r="A950" s="40"/>
      <c r="B950" s="41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  <c r="BJ950" s="37"/>
    </row>
    <row r="951" ht="13.5" customHeight="1">
      <c r="A951" s="40"/>
      <c r="B951" s="41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  <c r="BJ951" s="37"/>
    </row>
    <row r="952" ht="13.5" customHeight="1">
      <c r="A952" s="40"/>
      <c r="B952" s="41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  <c r="BJ952" s="37"/>
    </row>
    <row r="953" ht="13.5" customHeight="1">
      <c r="A953" s="40"/>
      <c r="B953" s="41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  <c r="BJ953" s="37"/>
    </row>
    <row r="954" ht="13.5" customHeight="1">
      <c r="A954" s="40"/>
      <c r="B954" s="41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  <c r="BI954" s="37"/>
      <c r="BJ954" s="37"/>
    </row>
    <row r="955" ht="13.5" customHeight="1">
      <c r="A955" s="40"/>
      <c r="B955" s="41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  <c r="BI955" s="37"/>
      <c r="BJ955" s="37"/>
    </row>
    <row r="956" ht="13.5" customHeight="1">
      <c r="A956" s="40"/>
      <c r="B956" s="41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  <c r="BI956" s="37"/>
      <c r="BJ956" s="37"/>
    </row>
    <row r="957" ht="13.5" customHeight="1">
      <c r="A957" s="40"/>
      <c r="B957" s="41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  <c r="BI957" s="37"/>
      <c r="BJ957" s="37"/>
    </row>
    <row r="958" ht="13.5" customHeight="1">
      <c r="A958" s="40"/>
      <c r="B958" s="41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  <c r="BJ958" s="37"/>
    </row>
    <row r="959" ht="13.5" customHeight="1">
      <c r="A959" s="40"/>
      <c r="B959" s="41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  <c r="BI959" s="37"/>
      <c r="BJ959" s="37"/>
    </row>
    <row r="960" ht="13.5" customHeight="1">
      <c r="A960" s="40"/>
      <c r="B960" s="41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  <c r="BJ960" s="37"/>
    </row>
    <row r="961" ht="13.5" customHeight="1">
      <c r="A961" s="40"/>
      <c r="B961" s="41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  <c r="BI961" s="37"/>
      <c r="BJ961" s="37"/>
    </row>
    <row r="962" ht="13.5" customHeight="1">
      <c r="A962" s="40"/>
      <c r="B962" s="41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  <c r="BI962" s="37"/>
      <c r="BJ962" s="37"/>
    </row>
    <row r="963" ht="13.5" customHeight="1">
      <c r="A963" s="40"/>
      <c r="B963" s="41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  <c r="BI963" s="37"/>
      <c r="BJ963" s="37"/>
    </row>
    <row r="964" ht="13.5" customHeight="1">
      <c r="A964" s="40"/>
      <c r="B964" s="41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  <c r="BI964" s="37"/>
      <c r="BJ964" s="37"/>
    </row>
    <row r="965" ht="13.5" customHeight="1">
      <c r="A965" s="40"/>
      <c r="B965" s="41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  <c r="BI965" s="37"/>
      <c r="BJ965" s="37"/>
    </row>
    <row r="966" ht="13.5" customHeight="1">
      <c r="A966" s="40"/>
      <c r="B966" s="41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  <c r="BI966" s="37"/>
      <c r="BJ966" s="37"/>
    </row>
    <row r="967" ht="13.5" customHeight="1">
      <c r="A967" s="40"/>
      <c r="B967" s="41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  <c r="BI967" s="37"/>
      <c r="BJ967" s="37"/>
    </row>
    <row r="968" ht="13.5" customHeight="1">
      <c r="A968" s="40"/>
      <c r="B968" s="41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  <c r="BI968" s="37"/>
      <c r="BJ968" s="37"/>
    </row>
    <row r="969" ht="13.5" customHeight="1">
      <c r="A969" s="40"/>
      <c r="B969" s="41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  <c r="BI969" s="37"/>
      <c r="BJ969" s="37"/>
    </row>
    <row r="970" ht="13.5" customHeight="1">
      <c r="A970" s="40"/>
      <c r="B970" s="41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</row>
    <row r="971" ht="13.5" customHeight="1">
      <c r="A971" s="40"/>
      <c r="B971" s="41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  <c r="BI971" s="37"/>
      <c r="BJ971" s="37"/>
    </row>
    <row r="972" ht="13.5" customHeight="1">
      <c r="A972" s="40"/>
      <c r="B972" s="41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  <c r="BJ972" s="37"/>
    </row>
    <row r="973" ht="13.5" customHeight="1">
      <c r="A973" s="40"/>
      <c r="B973" s="41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  <c r="BI973" s="37"/>
      <c r="BJ973" s="37"/>
    </row>
    <row r="974" ht="13.5" customHeight="1">
      <c r="A974" s="40"/>
      <c r="B974" s="41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  <c r="BI974" s="37"/>
      <c r="BJ974" s="37"/>
    </row>
    <row r="975" ht="13.5" customHeight="1">
      <c r="A975" s="40"/>
      <c r="B975" s="41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  <c r="BI975" s="37"/>
      <c r="BJ975" s="37"/>
    </row>
    <row r="976" ht="13.5" customHeight="1">
      <c r="A976" s="40"/>
      <c r="B976" s="41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  <c r="BJ976" s="37"/>
    </row>
    <row r="977" ht="13.5" customHeight="1">
      <c r="A977" s="40"/>
      <c r="B977" s="41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  <c r="BI977" s="37"/>
      <c r="BJ977" s="37"/>
    </row>
    <row r="978" ht="13.5" customHeight="1">
      <c r="A978" s="40"/>
      <c r="B978" s="41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  <c r="BI978" s="37"/>
      <c r="BJ978" s="37"/>
    </row>
    <row r="979" ht="13.5" customHeight="1">
      <c r="A979" s="40"/>
      <c r="B979" s="41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  <c r="BJ979" s="37"/>
    </row>
    <row r="980" ht="13.5" customHeight="1">
      <c r="A980" s="40"/>
      <c r="B980" s="41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  <c r="BJ980" s="37"/>
    </row>
    <row r="981" ht="13.5" customHeight="1">
      <c r="A981" s="40"/>
      <c r="B981" s="41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  <c r="BI981" s="37"/>
      <c r="BJ981" s="37"/>
    </row>
    <row r="982" ht="13.5" customHeight="1">
      <c r="A982" s="40"/>
      <c r="B982" s="41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  <c r="BJ982" s="37"/>
    </row>
    <row r="983" ht="13.5" customHeight="1">
      <c r="A983" s="40"/>
      <c r="B983" s="41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  <c r="BI983" s="37"/>
      <c r="BJ983" s="37"/>
    </row>
    <row r="984" ht="13.5" customHeight="1">
      <c r="A984" s="40"/>
      <c r="B984" s="41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  <c r="BI984" s="37"/>
      <c r="BJ984" s="37"/>
    </row>
    <row r="985" ht="13.5" customHeight="1">
      <c r="A985" s="40"/>
      <c r="B985" s="41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  <c r="BI985" s="37"/>
      <c r="BJ985" s="37"/>
    </row>
    <row r="986" ht="13.5" customHeight="1">
      <c r="A986" s="40"/>
      <c r="B986" s="41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  <c r="BI986" s="37"/>
      <c r="BJ986" s="37"/>
    </row>
    <row r="987" ht="13.5" customHeight="1">
      <c r="A987" s="40"/>
      <c r="B987" s="41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  <c r="BI987" s="37"/>
      <c r="BJ987" s="37"/>
    </row>
    <row r="988" ht="13.5" customHeight="1">
      <c r="A988" s="40"/>
      <c r="B988" s="41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  <c r="BI988" s="37"/>
      <c r="BJ988" s="37"/>
    </row>
    <row r="989" ht="13.5" customHeight="1">
      <c r="A989" s="40"/>
      <c r="B989" s="41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  <c r="BI989" s="37"/>
      <c r="BJ989" s="37"/>
    </row>
    <row r="990" ht="13.5" customHeight="1">
      <c r="A990" s="40"/>
      <c r="B990" s="41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  <c r="BI990" s="37"/>
      <c r="BJ990" s="37"/>
    </row>
    <row r="991" ht="13.5" customHeight="1">
      <c r="A991" s="40"/>
      <c r="B991" s="41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  <c r="BI991" s="37"/>
      <c r="BJ991" s="37"/>
    </row>
    <row r="992" ht="13.5" customHeight="1">
      <c r="A992" s="40"/>
      <c r="B992" s="41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  <c r="BI992" s="37"/>
      <c r="BJ992" s="37"/>
    </row>
    <row r="993" ht="13.5" customHeight="1">
      <c r="A993" s="40"/>
      <c r="B993" s="41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  <c r="BI993" s="37"/>
      <c r="BJ993" s="37"/>
    </row>
    <row r="994" ht="13.5" customHeight="1">
      <c r="A994" s="40"/>
      <c r="B994" s="41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  <c r="BI994" s="37"/>
      <c r="BJ994" s="37"/>
    </row>
    <row r="995" ht="13.5" customHeight="1">
      <c r="A995" s="40"/>
      <c r="B995" s="41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  <c r="BI995" s="37"/>
      <c r="BJ995" s="37"/>
    </row>
    <row r="996" ht="13.5" customHeight="1">
      <c r="A996" s="40"/>
      <c r="B996" s="41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  <c r="BI996" s="37"/>
      <c r="BJ996" s="37"/>
    </row>
    <row r="997" ht="13.5" customHeight="1">
      <c r="A997" s="40"/>
      <c r="B997" s="41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  <c r="BJ997" s="37"/>
    </row>
    <row r="998" ht="13.5" customHeight="1">
      <c r="A998" s="40"/>
      <c r="B998" s="41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  <c r="BI998" s="37"/>
      <c r="BJ998" s="37"/>
    </row>
    <row r="999" ht="13.5" customHeight="1">
      <c r="A999" s="40"/>
      <c r="B999" s="41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  <c r="BI999" s="37"/>
      <c r="BJ999" s="37"/>
    </row>
    <row r="1000" ht="13.5" customHeight="1">
      <c r="A1000" s="40"/>
      <c r="B1000" s="41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  <c r="BI1000" s="37"/>
      <c r="BJ1000" s="3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 outlineLevelCol="1"/>
  <cols>
    <col customWidth="1" min="1" max="1" width="33.88"/>
    <col customWidth="1" min="2" max="6" width="6.63"/>
    <col min="7" max="18" width="12.63" outlineLevel="1"/>
    <col min="20" max="31" width="12.63" outlineLevel="1"/>
    <col min="33" max="44" width="12.63" outlineLevel="1"/>
  </cols>
  <sheetData>
    <row r="1">
      <c r="A1" s="1" t="s">
        <v>0</v>
      </c>
      <c r="B1" s="61"/>
      <c r="C1" s="61"/>
      <c r="D1" s="61"/>
      <c r="E1" s="61"/>
      <c r="F1" s="6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61" t="s">
        <v>59</v>
      </c>
      <c r="B2" s="61"/>
      <c r="C2" s="61"/>
      <c r="D2" s="61"/>
      <c r="E2" s="61"/>
      <c r="F2" s="6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>
      <c r="A3" s="62" t="s">
        <v>60</v>
      </c>
      <c r="B3" s="63"/>
      <c r="C3" s="64"/>
      <c r="D3" s="64"/>
      <c r="E3" s="64"/>
      <c r="F3" s="64"/>
      <c r="G3" s="6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>
      <c r="A4" s="62"/>
      <c r="B4" s="64"/>
      <c r="C4" s="64"/>
      <c r="D4" s="64"/>
      <c r="E4" s="64"/>
      <c r="F4" s="64"/>
      <c r="G4" s="6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4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>
      <c r="A5" s="67" t="s">
        <v>61</v>
      </c>
      <c r="B5" s="64"/>
      <c r="C5" s="64"/>
      <c r="D5" s="64"/>
      <c r="E5" s="64"/>
      <c r="F5" s="64"/>
      <c r="G5" s="6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ht="15.0" customHeight="1">
      <c r="A7" s="4"/>
      <c r="B7" s="68" t="s">
        <v>62</v>
      </c>
      <c r="C7" s="69"/>
      <c r="D7" s="69"/>
      <c r="E7" s="69"/>
      <c r="F7" s="6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ht="15.0" customHeight="1">
      <c r="A8" s="70"/>
      <c r="B8" s="6">
        <v>1.0</v>
      </c>
      <c r="C8" s="6">
        <v>2.0</v>
      </c>
      <c r="D8" s="6">
        <v>3.0</v>
      </c>
      <c r="E8" s="6">
        <v>4.0</v>
      </c>
      <c r="F8" s="6">
        <v>5.0</v>
      </c>
      <c r="G8" s="7">
        <v>44562.0</v>
      </c>
      <c r="H8" s="7">
        <v>44593.0</v>
      </c>
      <c r="I8" s="7">
        <v>44621.0</v>
      </c>
      <c r="J8" s="7">
        <v>44652.0</v>
      </c>
      <c r="K8" s="7">
        <v>44682.0</v>
      </c>
      <c r="L8" s="7">
        <v>44713.0</v>
      </c>
      <c r="M8" s="7">
        <v>44743.0</v>
      </c>
      <c r="N8" s="7">
        <v>44774.0</v>
      </c>
      <c r="O8" s="7">
        <v>44805.0</v>
      </c>
      <c r="P8" s="7">
        <v>44835.0</v>
      </c>
      <c r="Q8" s="7">
        <v>44866.0</v>
      </c>
      <c r="R8" s="7">
        <v>44896.0</v>
      </c>
      <c r="S8" s="7">
        <v>44927.0</v>
      </c>
      <c r="T8" s="7">
        <v>44958.0</v>
      </c>
      <c r="U8" s="7">
        <v>44986.0</v>
      </c>
      <c r="V8" s="7">
        <v>45017.0</v>
      </c>
      <c r="W8" s="7">
        <v>45047.0</v>
      </c>
      <c r="X8" s="7">
        <v>45078.0</v>
      </c>
      <c r="Y8" s="7">
        <v>45108.0</v>
      </c>
      <c r="Z8" s="7">
        <v>45139.0</v>
      </c>
      <c r="AA8" s="7">
        <v>45170.0</v>
      </c>
      <c r="AB8" s="7">
        <v>45200.0</v>
      </c>
      <c r="AC8" s="7">
        <v>45231.0</v>
      </c>
      <c r="AD8" s="7">
        <v>45261.0</v>
      </c>
      <c r="AE8" s="7">
        <v>45292.0</v>
      </c>
      <c r="AF8" s="7">
        <v>45323.0</v>
      </c>
      <c r="AG8" s="7">
        <v>45352.0</v>
      </c>
      <c r="AH8" s="7">
        <v>45383.0</v>
      </c>
      <c r="AI8" s="7">
        <v>45413.0</v>
      </c>
      <c r="AJ8" s="7">
        <v>45444.0</v>
      </c>
      <c r="AK8" s="7">
        <v>45474.0</v>
      </c>
      <c r="AL8" s="7">
        <v>45505.0</v>
      </c>
      <c r="AM8" s="7">
        <v>45536.0</v>
      </c>
      <c r="AN8" s="7">
        <v>45566.0</v>
      </c>
      <c r="AO8" s="7">
        <v>45597.0</v>
      </c>
      <c r="AP8" s="7">
        <v>45627.0</v>
      </c>
      <c r="AQ8" s="7">
        <v>45658.0</v>
      </c>
      <c r="AR8" s="7">
        <v>45689.0</v>
      </c>
      <c r="AS8" s="7">
        <v>45717.0</v>
      </c>
      <c r="AT8" s="7">
        <v>45748.0</v>
      </c>
      <c r="AU8" s="7">
        <v>45778.0</v>
      </c>
      <c r="AV8" s="7">
        <v>45809.0</v>
      </c>
      <c r="AW8" s="7">
        <v>45839.0</v>
      </c>
      <c r="AX8" s="7">
        <v>45870.0</v>
      </c>
      <c r="AY8" s="7">
        <v>45901.0</v>
      </c>
      <c r="AZ8" s="7">
        <v>45931.0</v>
      </c>
      <c r="BA8" s="7">
        <v>45962.0</v>
      </c>
      <c r="BB8" s="7">
        <v>45992.0</v>
      </c>
      <c r="BC8" s="7">
        <v>46023.0</v>
      </c>
      <c r="BD8" s="7">
        <v>46054.0</v>
      </c>
      <c r="BE8" s="7">
        <v>46082.0</v>
      </c>
      <c r="BF8" s="7">
        <v>46113.0</v>
      </c>
      <c r="BG8" s="7">
        <v>46143.0</v>
      </c>
      <c r="BH8" s="7">
        <v>46174.0</v>
      </c>
      <c r="BI8" s="7">
        <v>46204.0</v>
      </c>
      <c r="BJ8" s="7">
        <v>46235.0</v>
      </c>
      <c r="BK8" s="7">
        <v>46266.0</v>
      </c>
      <c r="BL8" s="7">
        <v>46296.0</v>
      </c>
      <c r="BM8" s="7">
        <v>46327.0</v>
      </c>
      <c r="BN8" s="7">
        <v>46357.0</v>
      </c>
    </row>
    <row r="9">
      <c r="A9" s="71" t="s">
        <v>63</v>
      </c>
      <c r="B9" s="71"/>
      <c r="C9" s="71"/>
      <c r="D9" s="71"/>
      <c r="E9" s="71"/>
      <c r="F9" s="71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3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3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>
      <c r="A10" s="74" t="s">
        <v>64</v>
      </c>
      <c r="B10" s="74"/>
      <c r="C10" s="74"/>
      <c r="D10" s="74"/>
      <c r="E10" s="74"/>
      <c r="F10" s="74"/>
      <c r="G10" s="12">
        <f>Cashflow!G22</f>
        <v>155313.2579</v>
      </c>
      <c r="H10" s="12">
        <f>G10+Cashflow!H22</f>
        <v>220308.3809</v>
      </c>
      <c r="I10" s="12">
        <f>H10+Cashflow!I22</f>
        <v>242844.1888</v>
      </c>
      <c r="J10" s="12">
        <f>I10+Cashflow!J22</f>
        <v>107097.8859</v>
      </c>
      <c r="K10" s="12">
        <f>J10+Cashflow!K22</f>
        <v>217530.043</v>
      </c>
      <c r="L10" s="12">
        <f>K10+Cashflow!L22</f>
        <v>224722.3651</v>
      </c>
      <c r="M10" s="12">
        <f>L10+Cashflow!M22</f>
        <v>260927.0572</v>
      </c>
      <c r="N10" s="12">
        <f>M10+Cashflow!N22</f>
        <v>287909.8035</v>
      </c>
      <c r="O10" s="12">
        <f>N10+Cashflow!O22</f>
        <v>286781.4172</v>
      </c>
      <c r="P10" s="12">
        <f>O10+Cashflow!P22</f>
        <v>234678.3743</v>
      </c>
      <c r="Q10" s="12">
        <f>P10+Cashflow!Q22</f>
        <v>190595.5214</v>
      </c>
      <c r="R10" s="12">
        <f>Q10+Cashflow!R22</f>
        <v>137888.1052</v>
      </c>
      <c r="S10" s="12">
        <f>R10+Cashflow!S22</f>
        <v>90557.01079</v>
      </c>
      <c r="T10" s="12">
        <f>S10+Cashflow!T22</f>
        <v>31933.77972</v>
      </c>
      <c r="U10" s="12">
        <f>T10+Cashflow!U22</f>
        <v>9998363.078</v>
      </c>
      <c r="V10" s="12">
        <f>U10+Cashflow!V22</f>
        <v>9969932.406</v>
      </c>
      <c r="W10" s="12">
        <f>V10+Cashflow!W22</f>
        <v>9946644.287</v>
      </c>
      <c r="X10" s="12">
        <f>W10+Cashflow!X22</f>
        <v>9868488.245</v>
      </c>
      <c r="Y10" s="12">
        <f>X10+Cashflow!Y22</f>
        <v>9855779.855</v>
      </c>
      <c r="Z10" s="12">
        <f>Y10+Cashflow!Z22</f>
        <v>9740793.826</v>
      </c>
      <c r="AA10" s="12">
        <f>Z10+Cashflow!AA22</f>
        <v>9622644.639</v>
      </c>
      <c r="AB10" s="12">
        <f>AA10+Cashflow!AB22</f>
        <v>9502632.985</v>
      </c>
      <c r="AC10" s="12">
        <f>AB10+Cashflow!AC22</f>
        <v>9373703.128</v>
      </c>
      <c r="AD10" s="12">
        <f>AC10+Cashflow!AD22</f>
        <v>9205228.52</v>
      </c>
      <c r="AE10" s="12">
        <f>AD10+Cashflow!AE22</f>
        <v>9018149.882</v>
      </c>
      <c r="AF10" s="12">
        <f>AE10+Cashflow!AF22</f>
        <v>8862232.364</v>
      </c>
      <c r="AG10" s="12">
        <f>AF10+Cashflow!AG22</f>
        <v>8809267.184</v>
      </c>
      <c r="AH10" s="12">
        <f>AG10+Cashflow!AH22</f>
        <v>8791623.781</v>
      </c>
      <c r="AI10" s="12">
        <f>AH10+Cashflow!AI22</f>
        <v>8778278.851</v>
      </c>
      <c r="AJ10" s="12">
        <f>AI10+Cashflow!AJ22</f>
        <v>8766101.725</v>
      </c>
      <c r="AK10" s="12">
        <f>AJ10+Cashflow!AK22</f>
        <v>8754092.404</v>
      </c>
      <c r="AL10" s="12">
        <f>AK10+Cashflow!AL22</f>
        <v>8742250.889</v>
      </c>
      <c r="AM10" s="12">
        <f>AL10+Cashflow!AM22</f>
        <v>8730577.178</v>
      </c>
      <c r="AN10" s="12">
        <f>AM10+Cashflow!AN22</f>
        <v>8719071.272</v>
      </c>
      <c r="AO10" s="12">
        <f>AN10+Cashflow!AO22</f>
        <v>8707733.172</v>
      </c>
      <c r="AP10" s="12">
        <f>AO10+Cashflow!AP22</f>
        <v>8696562.876</v>
      </c>
      <c r="AQ10" s="12">
        <f>AP10+Cashflow!AQ22</f>
        <v>8577858.185</v>
      </c>
      <c r="AR10" s="12">
        <f>AQ10+Cashflow!AR22</f>
        <v>8470063.551</v>
      </c>
      <c r="AS10" s="12">
        <f>AR10+Cashflow!AS22</f>
        <v>8397156.399</v>
      </c>
      <c r="AT10" s="12">
        <f>AS10+Cashflow!AT22</f>
        <v>8359604.205</v>
      </c>
      <c r="AU10" s="12">
        <f>AT10+Cashflow!AU22</f>
        <v>8396746.031</v>
      </c>
      <c r="AV10" s="12">
        <f>AU10+Cashflow!AV22</f>
        <v>8551510.476</v>
      </c>
      <c r="AW10" s="12">
        <f>AV10+Cashflow!AW22</f>
        <v>8686115.882</v>
      </c>
      <c r="AX10" s="12">
        <f>AW10+Cashflow!AX22</f>
        <v>8865752.448</v>
      </c>
      <c r="AY10" s="12">
        <f>AX10+Cashflow!AY22</f>
        <v>9058225.574</v>
      </c>
      <c r="AZ10" s="12">
        <f>AY10+Cashflow!AZ22</f>
        <v>9250935.261</v>
      </c>
      <c r="BA10" s="12">
        <f>AZ10+Cashflow!BA22</f>
        <v>9443881.509</v>
      </c>
      <c r="BB10" s="12">
        <f>BA10+Cashflow!BB22</f>
        <v>9637064.317</v>
      </c>
      <c r="BC10" s="12">
        <f>BB10+Cashflow!BC22</f>
        <v>9751461.061</v>
      </c>
      <c r="BD10" s="12">
        <f>BC10+Cashflow!BD22</f>
        <v>9783986.421</v>
      </c>
      <c r="BE10" s="12">
        <f>BD10+Cashflow!BE22</f>
        <v>9926224.386</v>
      </c>
      <c r="BF10" s="12">
        <f>BE10+Cashflow!BF22</f>
        <v>10031338.73</v>
      </c>
      <c r="BG10" s="12">
        <f>BF10+Cashflow!BG22</f>
        <v>10207978.2</v>
      </c>
      <c r="BH10" s="12">
        <f>BG10+Cashflow!BH22</f>
        <v>10384832.61</v>
      </c>
      <c r="BI10" s="12">
        <f>BH10+Cashflow!BI22</f>
        <v>10619883.04</v>
      </c>
      <c r="BJ10" s="12">
        <f>BI10+Cashflow!BJ22</f>
        <v>10831196.32</v>
      </c>
      <c r="BK10" s="12">
        <f>BJ10+Cashflow!BK22</f>
        <v>11138044.18</v>
      </c>
      <c r="BL10" s="12">
        <f>BK10+Cashflow!BL22</f>
        <v>11407825.8</v>
      </c>
      <c r="BM10" s="12">
        <f>BL10+Cashflow!BM22</f>
        <v>11638705.48</v>
      </c>
      <c r="BN10" s="12">
        <f>BM10+Cashflow!BN22</f>
        <v>11983257.98</v>
      </c>
    </row>
    <row r="11">
      <c r="A11" s="74" t="s">
        <v>65</v>
      </c>
      <c r="B11" s="75">
        <f>Assumptions!B10</f>
        <v>30</v>
      </c>
      <c r="C11" s="75">
        <f t="shared" ref="C11:F11" si="1">B11</f>
        <v>30</v>
      </c>
      <c r="D11" s="75">
        <f t="shared" si="1"/>
        <v>30</v>
      </c>
      <c r="E11" s="75">
        <f t="shared" si="1"/>
        <v>30</v>
      </c>
      <c r="F11" s="75">
        <f t="shared" si="1"/>
        <v>30</v>
      </c>
      <c r="G11" s="12">
        <f>IF(B11/(30)&gt;1,'Sales Forecast'!H37,'Sales Forecast'!H37*(B11/30))</f>
        <v>40030</v>
      </c>
      <c r="H11" s="12">
        <f>(('Sales Forecast'!H37+'Sales Forecast'!I37)/2)*('Bal Sheet'!$B$11/30)</f>
        <v>135075</v>
      </c>
      <c r="I11" s="12">
        <f>(('Sales Forecast'!I37+'Sales Forecast'!J37)/2)*('Bal Sheet'!$B$11/30)</f>
        <v>355225</v>
      </c>
      <c r="J11" s="12">
        <f>(('Sales Forecast'!J37+'Sales Forecast'!K37)/2)*('Bal Sheet'!$B$11/30)</f>
        <v>550472.5</v>
      </c>
      <c r="K11" s="12">
        <f>(('Sales Forecast'!K37+'Sales Forecast'!L37)/2)*('Bal Sheet'!$B$11/30)</f>
        <v>720795</v>
      </c>
      <c r="L11" s="12">
        <f>(('Sales Forecast'!L37+'Sales Forecast'!M37)/2)*('Bal Sheet'!$B$11/30)</f>
        <v>831170</v>
      </c>
      <c r="M11" s="12">
        <f>(('Sales Forecast'!M37+'Sales Forecast'!N37)/2)*('Bal Sheet'!$B$11/30)</f>
        <v>851575</v>
      </c>
      <c r="N11" s="12">
        <f>(('Sales Forecast'!N37+'Sales Forecast'!O37)/2)*('Bal Sheet'!$B$11/30)</f>
        <v>872010</v>
      </c>
      <c r="O11" s="12">
        <f>(('Sales Forecast'!O37+'Sales Forecast'!P37)/2)*('Bal Sheet'!$B$11/30)</f>
        <v>892475</v>
      </c>
      <c r="P11" s="12">
        <f>(('Sales Forecast'!P37+'Sales Forecast'!Q37)/2)*('Bal Sheet'!$B$11/30)</f>
        <v>912970</v>
      </c>
      <c r="Q11" s="12">
        <f>(('Sales Forecast'!Q37+'Sales Forecast'!R37)/2)*('Bal Sheet'!$B$11/30)</f>
        <v>933495</v>
      </c>
      <c r="R11" s="12">
        <f>(('Sales Forecast'!R37+'Sales Forecast'!S37)/2)*('Bal Sheet'!$B$11/30)</f>
        <v>954050</v>
      </c>
      <c r="S11" s="12">
        <f>(('Sales Forecast'!S37+'Sales Forecast'!T37)/2)*('Bal Sheet'!$C$11/30)</f>
        <v>994627.5</v>
      </c>
      <c r="T11" s="12">
        <f>(('Sales Forecast'!T37+'Sales Forecast'!U37)/2)*('Bal Sheet'!$C$11/30)</f>
        <v>1040220</v>
      </c>
      <c r="U11" s="12">
        <f>(('Sales Forecast'!U37+'Sales Forecast'!V37)/2)*('Bal Sheet'!$C$11/30)</f>
        <v>1070827.5</v>
      </c>
      <c r="V11" s="12">
        <f>(('Sales Forecast'!V37+'Sales Forecast'!W37)/2)*('Bal Sheet'!$C$11/30)</f>
        <v>1101450</v>
      </c>
      <c r="W11" s="12">
        <f>(('Sales Forecast'!W37+'Sales Forecast'!X37)/2)*('Bal Sheet'!$C$11/30)</f>
        <v>1132087.5</v>
      </c>
      <c r="X11" s="12">
        <f>(('Sales Forecast'!X37+'Sales Forecast'!Y37)/2)*('Bal Sheet'!$C$11/30)</f>
        <v>1207747.5</v>
      </c>
      <c r="Y11" s="12">
        <f>(('Sales Forecast'!Y37+'Sales Forecast'!Z37)/2)*('Bal Sheet'!$C$11/30)</f>
        <v>1283430</v>
      </c>
      <c r="Z11" s="12">
        <f>(('Sales Forecast'!Z37+'Sales Forecast'!AA37)/2)*('Bal Sheet'!$C$11/30)</f>
        <v>1314127.5</v>
      </c>
      <c r="AA11" s="12">
        <f>(('Sales Forecast'!AA37+'Sales Forecast'!AB37)/2)*('Bal Sheet'!$C$11/30)</f>
        <v>1344840</v>
      </c>
      <c r="AB11" s="12">
        <f>(('Sales Forecast'!AB37+'Sales Forecast'!AC37)/2)*('Bal Sheet'!$C$11/30)</f>
        <v>1375567.5</v>
      </c>
      <c r="AC11" s="12">
        <f>(('Sales Forecast'!AC37+'Sales Forecast'!AD37)/2)*('Bal Sheet'!$C$11/30)</f>
        <v>1406310</v>
      </c>
      <c r="AD11" s="12">
        <f>(('Sales Forecast'!AD37+'Sales Forecast'!AE37)/2)*('Bal Sheet'!$C$11/30)</f>
        <v>1467075</v>
      </c>
      <c r="AE11" s="12">
        <f>(('Sales Forecast'!AE37+'Sales Forecast'!AF37)/2)*('Bal Sheet'!$D$11/30)</f>
        <v>1612892.5</v>
      </c>
      <c r="AF11" s="12">
        <f>(('Sales Forecast'!AF37+'Sales Forecast'!AG37)/2)*('Bal Sheet'!$D$11/30)</f>
        <v>1773762.5</v>
      </c>
      <c r="AG11" s="12">
        <f>(('Sales Forecast'!AG37+'Sales Forecast'!AH37)/2)*('Bal Sheet'!$D$11/30)</f>
        <v>1849655</v>
      </c>
      <c r="AH11" s="12">
        <f>(('Sales Forecast'!AH37+'Sales Forecast'!AI37)/2)*('Bal Sheet'!$D$11/30)</f>
        <v>1865555</v>
      </c>
      <c r="AI11" s="12">
        <f>(('Sales Forecast'!AI37+'Sales Forecast'!AJ37)/2)*('Bal Sheet'!$D$11/30)</f>
        <v>1866455</v>
      </c>
      <c r="AJ11" s="12">
        <f>(('Sales Forecast'!AJ37+'Sales Forecast'!AK37)/2)*('Bal Sheet'!$D$11/30)</f>
        <v>1867355</v>
      </c>
      <c r="AK11" s="12">
        <f>(('Sales Forecast'!AK37+'Sales Forecast'!AL37)/2)*('Bal Sheet'!$D$11/30)</f>
        <v>1868255</v>
      </c>
      <c r="AL11" s="12">
        <f>(('Sales Forecast'!AL37+'Sales Forecast'!AM37)/2)*('Bal Sheet'!$D$11/30)</f>
        <v>1869155</v>
      </c>
      <c r="AM11" s="12">
        <f>(('Sales Forecast'!AM37+'Sales Forecast'!AN37)/2)*('Bal Sheet'!$D$11/30)</f>
        <v>1870055</v>
      </c>
      <c r="AN11" s="12">
        <f>(('Sales Forecast'!AN37+'Sales Forecast'!AO37)/2)*('Bal Sheet'!$D$11/30)</f>
        <v>1870955</v>
      </c>
      <c r="AO11" s="12">
        <f>(('Sales Forecast'!AO37+'Sales Forecast'!AP37)/2)*('Bal Sheet'!$D$11/30)</f>
        <v>1871855</v>
      </c>
      <c r="AP11" s="12">
        <f>(('Sales Forecast'!AP37+'Sales Forecast'!AQ37)/2)*('Bal Sheet'!$D$11/30)</f>
        <v>1872755</v>
      </c>
      <c r="AQ11" s="12">
        <f>(('Sales Forecast'!AQ37+'Sales Forecast'!AR37)/2)*('Bal Sheet'!$E$11/30)</f>
        <v>1973692.5</v>
      </c>
      <c r="AR11" s="12">
        <f>(('Sales Forecast'!AR37+'Sales Forecast'!AS37)/2)*('Bal Sheet'!$E$11/30)</f>
        <v>2164690</v>
      </c>
      <c r="AS11" s="12">
        <f>(('Sales Forecast'!AS37+'Sales Forecast'!AT37)/2)*('Bal Sheet'!$E$11/30)</f>
        <v>2350740</v>
      </c>
      <c r="AT11" s="12">
        <f>(('Sales Forecast'!AT37+'Sales Forecast'!AU37)/2)*('Bal Sheet'!$E$11/30)</f>
        <v>2541850</v>
      </c>
      <c r="AU11" s="12">
        <f>(('Sales Forecast'!AU37+'Sales Forecast'!AV37)/2)*('Bal Sheet'!$E$11/30)</f>
        <v>2703012.5</v>
      </c>
      <c r="AV11" s="12">
        <f>(('Sales Forecast'!AV37+'Sales Forecast'!AW37)/2)*('Bal Sheet'!$E$11/30)</f>
        <v>2769197.5</v>
      </c>
      <c r="AW11" s="12">
        <f>(('Sales Forecast'!AW37+'Sales Forecast'!AX37)/2)*('Bal Sheet'!$E$11/30)</f>
        <v>2805397.5</v>
      </c>
      <c r="AX11" s="12">
        <f>(('Sales Forecast'!AX37+'Sales Forecast'!AY37)/2)*('Bal Sheet'!$E$11/30)</f>
        <v>2841612.5</v>
      </c>
      <c r="AY11" s="12">
        <f>(('Sales Forecast'!AY37+'Sales Forecast'!AZ37)/2)*('Bal Sheet'!$E$11/30)</f>
        <v>2842827.5</v>
      </c>
      <c r="AZ11" s="12">
        <f>(('Sales Forecast'!AZ37+'Sales Forecast'!BA37)/2)*('Bal Sheet'!$E$11/30)</f>
        <v>2844042.5</v>
      </c>
      <c r="BA11" s="12">
        <f>(('Sales Forecast'!BA37+'Sales Forecast'!BB37)/2)*('Bal Sheet'!$E$11/30)</f>
        <v>2845257.5</v>
      </c>
      <c r="BB11" s="12">
        <f>(('Sales Forecast'!BB37+'Sales Forecast'!BC37)/2)*('Bal Sheet'!$E$11/30)</f>
        <v>2846472.5</v>
      </c>
      <c r="BC11" s="12">
        <f>(('Sales Forecast'!BC37+'Sales Forecast'!BD37)/2)*('Bal Sheet'!$F$11/30)</f>
        <v>2897710</v>
      </c>
      <c r="BD11" s="12">
        <f>(('Sales Forecast'!BD37+'Sales Forecast'!BE37)/2)*('Bal Sheet'!$F$11/30)</f>
        <v>3044000</v>
      </c>
      <c r="BE11" s="12">
        <f>(('Sales Forecast'!BE37+'Sales Forecast'!BF37)/2)*('Bal Sheet'!$F$11/30)</f>
        <v>3175335</v>
      </c>
      <c r="BF11" s="12">
        <f>(('Sales Forecast'!BF37+'Sales Forecast'!BG37)/2)*('Bal Sheet'!$F$11/30)</f>
        <v>3306715</v>
      </c>
      <c r="BG11" s="12">
        <f>(('Sales Forecast'!BG37+'Sales Forecast'!BH37)/2)*('Bal Sheet'!$F$11/30)</f>
        <v>3453147.5</v>
      </c>
      <c r="BH11" s="12">
        <f>(('Sales Forecast'!BH37+'Sales Forecast'!BI37)/2)*('Bal Sheet'!$F$11/30)</f>
        <v>3584625</v>
      </c>
      <c r="BI11" s="12">
        <f>(('Sales Forecast'!BI37+'Sales Forecast'!BJ37)/2)*('Bal Sheet'!$F$11/30)</f>
        <v>3716147.5</v>
      </c>
      <c r="BJ11" s="12">
        <f>(('Sales Forecast'!BJ37+'Sales Forecast'!BK37)/2)*('Bal Sheet'!$F$11/30)</f>
        <v>3862722.5</v>
      </c>
      <c r="BK11" s="12">
        <f>(('Sales Forecast'!BK37+'Sales Forecast'!BL37)/2)*('Bal Sheet'!$F$11/30)</f>
        <v>3994342.5</v>
      </c>
      <c r="BL11" s="12">
        <f>(('Sales Forecast'!BL37+'Sales Forecast'!BM37)/2)*('Bal Sheet'!$F$11/30)</f>
        <v>4126007.5</v>
      </c>
      <c r="BM11" s="12">
        <f>(('Sales Forecast'!BM37+'Sales Forecast'!BN37)/2)*('Bal Sheet'!$F$11/30)</f>
        <v>4362740</v>
      </c>
      <c r="BN11" s="12">
        <f>(('Sales Forecast'!BN37+'Sales Forecast'!BO37)/2)*('Bal Sheet'!$F$11/30)</f>
        <v>4584532.5</v>
      </c>
    </row>
    <row r="12">
      <c r="A12" s="74" t="s">
        <v>66</v>
      </c>
      <c r="B12" s="74"/>
      <c r="C12" s="74"/>
      <c r="D12" s="74"/>
      <c r="E12" s="74"/>
      <c r="F12" s="74"/>
      <c r="G12" s="12">
        <f>COGS!G21</f>
        <v>28021</v>
      </c>
      <c r="H12" s="12">
        <f>COGS!H21</f>
        <v>161084</v>
      </c>
      <c r="I12" s="12">
        <f>COGS!I21</f>
        <v>336231</v>
      </c>
      <c r="J12" s="12">
        <f>COGS!J21</f>
        <v>434430.5</v>
      </c>
      <c r="K12" s="12">
        <f>COGS!K21</f>
        <v>574682.5</v>
      </c>
      <c r="L12" s="12">
        <f>COGS!L21</f>
        <v>588955.5</v>
      </c>
      <c r="M12" s="12">
        <f>COGS!M21</f>
        <v>603249.5</v>
      </c>
      <c r="N12" s="12">
        <f>COGS!N21</f>
        <v>617564.5</v>
      </c>
      <c r="O12" s="12">
        <f>COGS!O21</f>
        <v>631900.5</v>
      </c>
      <c r="P12" s="12">
        <f>COGS!P21</f>
        <v>646257.5</v>
      </c>
      <c r="Q12" s="12">
        <f>COGS!Q21</f>
        <v>660635.5</v>
      </c>
      <c r="R12" s="12">
        <f>COGS!R21</f>
        <v>675034.5</v>
      </c>
      <c r="S12" s="12">
        <f>COGS!S21</f>
        <v>686696.4</v>
      </c>
      <c r="T12" s="12">
        <f>COGS!T21</f>
        <v>707198.4</v>
      </c>
      <c r="U12" s="12">
        <f>COGS!U21</f>
        <v>727710.45</v>
      </c>
      <c r="V12" s="12">
        <f>COGS!V21</f>
        <v>748232.55</v>
      </c>
      <c r="W12" s="12">
        <f>COGS!W21</f>
        <v>768764.7</v>
      </c>
      <c r="X12" s="12">
        <f>COGS!X21</f>
        <v>849616.95</v>
      </c>
      <c r="Y12" s="12">
        <f>COGS!Y21</f>
        <v>870179.25</v>
      </c>
      <c r="Z12" s="12">
        <f>COGS!Z21</f>
        <v>890751.6</v>
      </c>
      <c r="AA12" s="12">
        <f>COGS!AA21</f>
        <v>911334</v>
      </c>
      <c r="AB12" s="12">
        <f>COGS!AB21</f>
        <v>931926.45</v>
      </c>
      <c r="AC12" s="12">
        <f>COGS!AC21</f>
        <v>952528.95</v>
      </c>
      <c r="AD12" s="12">
        <f>COGS!AD21</f>
        <v>1013351.55</v>
      </c>
      <c r="AE12" s="12">
        <f>COGS!AE21</f>
        <v>1100808.1</v>
      </c>
      <c r="AF12" s="12">
        <f>COGS!AF21</f>
        <v>1178476.713</v>
      </c>
      <c r="AG12" s="12">
        <f>COGS!AG21</f>
        <v>1198329.963</v>
      </c>
      <c r="AH12" s="12">
        <f>COGS!AH21</f>
        <v>1198908.213</v>
      </c>
      <c r="AI12" s="12">
        <f>COGS!AI21</f>
        <v>1199486.463</v>
      </c>
      <c r="AJ12" s="12">
        <f>COGS!AJ21</f>
        <v>1200064.713</v>
      </c>
      <c r="AK12" s="12">
        <f>COGS!AK21</f>
        <v>1200642.963</v>
      </c>
      <c r="AL12" s="12">
        <f>COGS!AL21</f>
        <v>1201221.213</v>
      </c>
      <c r="AM12" s="12">
        <f>COGS!AM21</f>
        <v>1201799.463</v>
      </c>
      <c r="AN12" s="12">
        <f>COGS!AN21</f>
        <v>1202377.713</v>
      </c>
      <c r="AO12" s="12">
        <f>COGS!AO21</f>
        <v>1202955.963</v>
      </c>
      <c r="AP12" s="12">
        <f>COGS!AP21</f>
        <v>1203534.213</v>
      </c>
      <c r="AQ12" s="12">
        <f>COGS!AQ21</f>
        <v>1327475.2</v>
      </c>
      <c r="AR12" s="12">
        <f>COGS!AR21</f>
        <v>1443328</v>
      </c>
      <c r="AS12" s="12">
        <f>COGS!AS21</f>
        <v>1565619.2</v>
      </c>
      <c r="AT12" s="12">
        <f>COGS!AT21</f>
        <v>1687948.8</v>
      </c>
      <c r="AU12" s="12">
        <f>COGS!AU21</f>
        <v>1771907.2</v>
      </c>
      <c r="AV12" s="12">
        <f>COGS!AV21</f>
        <v>1772665.6</v>
      </c>
      <c r="AW12" s="12">
        <f>COGS!AW21</f>
        <v>1818243.2</v>
      </c>
      <c r="AX12" s="12">
        <f>COGS!AX21</f>
        <v>1819020.8</v>
      </c>
      <c r="AY12" s="12">
        <f>COGS!AY21</f>
        <v>1819798.4</v>
      </c>
      <c r="AZ12" s="12">
        <f>COGS!AZ21</f>
        <v>1820576</v>
      </c>
      <c r="BA12" s="12">
        <f>COGS!BA21</f>
        <v>1821353.6</v>
      </c>
      <c r="BB12" s="12">
        <f>COGS!BB21</f>
        <v>1822131.2</v>
      </c>
      <c r="BC12" s="12">
        <f>COGS!BC21</f>
        <v>1857454.2</v>
      </c>
      <c r="BD12" s="12">
        <f>COGS!BD21</f>
        <v>1977985.8</v>
      </c>
      <c r="BE12" s="12">
        <f>COGS!BE21</f>
        <v>2022936.3</v>
      </c>
      <c r="BF12" s="12">
        <f>COGS!BF21</f>
        <v>2143524.6</v>
      </c>
      <c r="BG12" s="12">
        <f>COGS!BG21</f>
        <v>2207441.25</v>
      </c>
      <c r="BH12" s="12">
        <f>COGS!BH21</f>
        <v>2309186.25</v>
      </c>
      <c r="BI12" s="12">
        <f>COGS!BI21</f>
        <v>2373159.6</v>
      </c>
      <c r="BJ12" s="12">
        <f>COGS!BJ21</f>
        <v>2493870.75</v>
      </c>
      <c r="BK12" s="12">
        <f>COGS!BK21</f>
        <v>2539000.8</v>
      </c>
      <c r="BL12" s="12">
        <f>COGS!BL21</f>
        <v>2659768.65</v>
      </c>
      <c r="BM12" s="12">
        <f>COGS!BM21</f>
        <v>2837283.75</v>
      </c>
      <c r="BN12" s="12">
        <f>COGS!BN21</f>
        <v>2939227.2</v>
      </c>
    </row>
    <row r="13">
      <c r="A13" s="74" t="s">
        <v>67</v>
      </c>
      <c r="B13" s="74"/>
      <c r="C13" s="74"/>
      <c r="D13" s="74"/>
      <c r="E13" s="74"/>
      <c r="F13" s="74"/>
      <c r="G13" s="12">
        <f>CapX!G22-CapX!G14</f>
        <v>2950</v>
      </c>
      <c r="H13" s="12">
        <f>G13+CapX!H22-CapX!H14</f>
        <v>2900</v>
      </c>
      <c r="I13" s="12">
        <f>H13+CapX!I22-CapX!I14</f>
        <v>2850</v>
      </c>
      <c r="J13" s="12">
        <f>I13+CapX!J22-CapX!J14</f>
        <v>3783.333333</v>
      </c>
      <c r="K13" s="12">
        <f>J13+CapX!K22-CapX!K14</f>
        <v>3716.666667</v>
      </c>
      <c r="L13" s="12">
        <f>K13+CapX!L22-CapX!L14</f>
        <v>3650</v>
      </c>
      <c r="M13" s="12">
        <f>L13+CapX!M22-CapX!M14</f>
        <v>3583.333333</v>
      </c>
      <c r="N13" s="12">
        <f>M13+CapX!N22-CapX!N14</f>
        <v>4500</v>
      </c>
      <c r="O13" s="12">
        <f>N13+CapX!O22-CapX!O14</f>
        <v>7366.666667</v>
      </c>
      <c r="P13" s="12">
        <f>O13+CapX!P22-CapX!P14</f>
        <v>12150</v>
      </c>
      <c r="Q13" s="12">
        <f>P13+CapX!Q22-CapX!Q14</f>
        <v>11933.33333</v>
      </c>
      <c r="R13" s="12">
        <f>Q13+CapX!R22-CapX!R14</f>
        <v>12700</v>
      </c>
      <c r="S13" s="12">
        <f>R13+CapX!S22-CapX!S14</f>
        <v>12958.33333</v>
      </c>
      <c r="T13" s="12">
        <f>S13+CapX!T22-CapX!T14</f>
        <v>13208.33333</v>
      </c>
      <c r="U13" s="12">
        <f>T13+CapX!U22-CapX!U14</f>
        <v>12958.33333</v>
      </c>
      <c r="V13" s="12">
        <f>U13+CapX!V22-CapX!V14</f>
        <v>12708.33333</v>
      </c>
      <c r="W13" s="12">
        <f>V13+CapX!W22-CapX!W14</f>
        <v>12458.33333</v>
      </c>
      <c r="X13" s="12">
        <f>W13+CapX!X22-CapX!X14</f>
        <v>12208.33333</v>
      </c>
      <c r="Y13" s="12">
        <f>X13+CapX!Y22-CapX!Y14</f>
        <v>11958.33333</v>
      </c>
      <c r="Z13" s="12">
        <f>Y13+CapX!Z22-CapX!Z14</f>
        <v>25475</v>
      </c>
      <c r="AA13" s="12">
        <f>Z13+CapX!AA22-CapX!AA14</f>
        <v>34825</v>
      </c>
      <c r="AB13" s="12">
        <f>AA13+CapX!AB22-CapX!AB14</f>
        <v>36141.66667</v>
      </c>
      <c r="AC13" s="12">
        <f>AB13+CapX!AC22-CapX!AC14</f>
        <v>37425</v>
      </c>
      <c r="AD13" s="12">
        <f>AC13+CapX!AD22-CapX!AD14</f>
        <v>39658.33333</v>
      </c>
      <c r="AE13" s="12">
        <f>AD13+CapX!AE22-CapX!AE14</f>
        <v>39875</v>
      </c>
      <c r="AF13" s="12">
        <f>AE13+CapX!AF22-CapX!AF14</f>
        <v>37125</v>
      </c>
      <c r="AG13" s="12">
        <f>AF13+CapX!AG22-CapX!AG14</f>
        <v>38341.66667</v>
      </c>
      <c r="AH13" s="12">
        <f>AG13+CapX!AH22-CapX!AH14</f>
        <v>38541.66667</v>
      </c>
      <c r="AI13" s="12">
        <f>AH13+CapX!AI22-CapX!AI14</f>
        <v>38725</v>
      </c>
      <c r="AJ13" s="12">
        <f>AI13+CapX!AJ22-CapX!AJ14</f>
        <v>37908.33333</v>
      </c>
      <c r="AK13" s="12">
        <f>AJ13+CapX!AK22-CapX!AK14</f>
        <v>37091.66667</v>
      </c>
      <c r="AL13" s="12">
        <f>AK13+CapX!AL22-CapX!AL14</f>
        <v>36275</v>
      </c>
      <c r="AM13" s="12">
        <f>AL13+CapX!AM22-CapX!AM14</f>
        <v>35458.33333</v>
      </c>
      <c r="AN13" s="12">
        <f>AM13+CapX!AN22-CapX!AN14</f>
        <v>34641.66667</v>
      </c>
      <c r="AO13" s="12">
        <f>AN13+CapX!AO22-CapX!AO14</f>
        <v>33825</v>
      </c>
      <c r="AP13" s="12">
        <f>AO13+CapX!AP22-CapX!AP14</f>
        <v>33008.33333</v>
      </c>
      <c r="AQ13" s="12">
        <f>AP13+CapX!AQ22-CapX!AQ14</f>
        <v>32191.66667</v>
      </c>
      <c r="AR13" s="12">
        <f>AQ13+CapX!AR22-CapX!AR14</f>
        <v>31375</v>
      </c>
      <c r="AS13" s="12">
        <f>AR13+CapX!AS22-CapX!AS14</f>
        <v>30558.33333</v>
      </c>
      <c r="AT13" s="12">
        <f>AS13+CapX!AT22-CapX!AT14</f>
        <v>29741.66667</v>
      </c>
      <c r="AU13" s="12">
        <f>AT13+CapX!AU22-CapX!AU14</f>
        <v>28925</v>
      </c>
      <c r="AV13" s="12">
        <f>AU13+CapX!AV22-CapX!AV14</f>
        <v>28108.33333</v>
      </c>
      <c r="AW13" s="12">
        <f>AV13+CapX!AW22-CapX!AW14</f>
        <v>27291.66667</v>
      </c>
      <c r="AX13" s="12">
        <f>AW13+CapX!AX22-CapX!AX14</f>
        <v>26475</v>
      </c>
      <c r="AY13" s="12">
        <f>AX13+CapX!AY22-CapX!AY14</f>
        <v>25658.33333</v>
      </c>
      <c r="AZ13" s="12">
        <f>AY13+CapX!AZ22-CapX!AZ14</f>
        <v>24841.66667</v>
      </c>
      <c r="BA13" s="12">
        <f>AZ13+CapX!BA22-CapX!BA14</f>
        <v>24025</v>
      </c>
      <c r="BB13" s="12">
        <f>BA13+CapX!BB22-CapX!BB14</f>
        <v>23208.33333</v>
      </c>
      <c r="BC13" s="12">
        <f>BB13+CapX!BC22-CapX!BC14</f>
        <v>22391.66667</v>
      </c>
      <c r="BD13" s="12">
        <f>BC13+CapX!BD22-CapX!BD14</f>
        <v>21575</v>
      </c>
      <c r="BE13" s="12">
        <f>BD13+CapX!BE22-CapX!BE14</f>
        <v>20758.33333</v>
      </c>
      <c r="BF13" s="12">
        <f>BE13+CapX!BF22-CapX!BF14</f>
        <v>19941.66667</v>
      </c>
      <c r="BG13" s="12">
        <f>BF13+CapX!BG22-CapX!BG14</f>
        <v>19125</v>
      </c>
      <c r="BH13" s="12">
        <f>BG13+CapX!BH22-CapX!BH14</f>
        <v>18308.33333</v>
      </c>
      <c r="BI13" s="12">
        <f>BH13+CapX!BI22-CapX!BI14</f>
        <v>17491.66667</v>
      </c>
      <c r="BJ13" s="12">
        <f>BI13+CapX!BJ22-CapX!BJ14</f>
        <v>16675</v>
      </c>
      <c r="BK13" s="12">
        <f>BJ13+CapX!BK22-CapX!BK14</f>
        <v>15858.33333</v>
      </c>
      <c r="BL13" s="12">
        <f>BK13+CapX!BL22-CapX!BL14</f>
        <v>15041.66667</v>
      </c>
      <c r="BM13" s="12">
        <f>BL13+CapX!BM22-CapX!BM14</f>
        <v>14225</v>
      </c>
      <c r="BN13" s="12">
        <f>BM13+CapX!BN22-CapX!BN14</f>
        <v>13408.33333</v>
      </c>
    </row>
    <row r="14">
      <c r="A14" s="76" t="s">
        <v>68</v>
      </c>
      <c r="B14" s="77"/>
      <c r="C14" s="77"/>
      <c r="D14" s="77"/>
      <c r="E14" s="77"/>
      <c r="F14" s="77"/>
      <c r="G14" s="21">
        <f t="shared" ref="G14:BN14" si="2">SUM(G10:G13)</f>
        <v>226314.2579</v>
      </c>
      <c r="H14" s="21">
        <f t="shared" si="2"/>
        <v>519367.3809</v>
      </c>
      <c r="I14" s="21">
        <f t="shared" si="2"/>
        <v>937150.1888</v>
      </c>
      <c r="J14" s="21">
        <f t="shared" si="2"/>
        <v>1095784.219</v>
      </c>
      <c r="K14" s="21">
        <f t="shared" si="2"/>
        <v>1516724.21</v>
      </c>
      <c r="L14" s="21">
        <f t="shared" si="2"/>
        <v>1648497.865</v>
      </c>
      <c r="M14" s="21">
        <f t="shared" si="2"/>
        <v>1719334.891</v>
      </c>
      <c r="N14" s="21">
        <f t="shared" si="2"/>
        <v>1781984.303</v>
      </c>
      <c r="O14" s="21">
        <f t="shared" si="2"/>
        <v>1818523.584</v>
      </c>
      <c r="P14" s="21">
        <f t="shared" si="2"/>
        <v>1806055.874</v>
      </c>
      <c r="Q14" s="21">
        <f t="shared" si="2"/>
        <v>1796659.355</v>
      </c>
      <c r="R14" s="21">
        <f t="shared" si="2"/>
        <v>1779672.605</v>
      </c>
      <c r="S14" s="21">
        <f t="shared" si="2"/>
        <v>1784839.244</v>
      </c>
      <c r="T14" s="21">
        <f t="shared" si="2"/>
        <v>1792560.513</v>
      </c>
      <c r="U14" s="21">
        <f t="shared" si="2"/>
        <v>11809859.36</v>
      </c>
      <c r="V14" s="21">
        <f t="shared" si="2"/>
        <v>11832323.29</v>
      </c>
      <c r="W14" s="21">
        <f t="shared" si="2"/>
        <v>11859954.82</v>
      </c>
      <c r="X14" s="21">
        <f t="shared" si="2"/>
        <v>11938061.03</v>
      </c>
      <c r="Y14" s="21">
        <f t="shared" si="2"/>
        <v>12021347.44</v>
      </c>
      <c r="Z14" s="21">
        <f t="shared" si="2"/>
        <v>11971147.93</v>
      </c>
      <c r="AA14" s="21">
        <f t="shared" si="2"/>
        <v>11913643.64</v>
      </c>
      <c r="AB14" s="21">
        <f t="shared" si="2"/>
        <v>11846268.6</v>
      </c>
      <c r="AC14" s="21">
        <f t="shared" si="2"/>
        <v>11769967.08</v>
      </c>
      <c r="AD14" s="21">
        <f t="shared" si="2"/>
        <v>11725313.4</v>
      </c>
      <c r="AE14" s="21">
        <f t="shared" si="2"/>
        <v>11771725.48</v>
      </c>
      <c r="AF14" s="21">
        <f t="shared" si="2"/>
        <v>11851596.58</v>
      </c>
      <c r="AG14" s="21">
        <f t="shared" si="2"/>
        <v>11895593.81</v>
      </c>
      <c r="AH14" s="21">
        <f t="shared" si="2"/>
        <v>11894628.66</v>
      </c>
      <c r="AI14" s="21">
        <f t="shared" si="2"/>
        <v>11882945.31</v>
      </c>
      <c r="AJ14" s="21">
        <f t="shared" si="2"/>
        <v>11871429.77</v>
      </c>
      <c r="AK14" s="21">
        <f t="shared" si="2"/>
        <v>11860082.03</v>
      </c>
      <c r="AL14" s="21">
        <f t="shared" si="2"/>
        <v>11848902.1</v>
      </c>
      <c r="AM14" s="21">
        <f t="shared" si="2"/>
        <v>11837889.97</v>
      </c>
      <c r="AN14" s="21">
        <f t="shared" si="2"/>
        <v>11827045.65</v>
      </c>
      <c r="AO14" s="21">
        <f t="shared" si="2"/>
        <v>11816369.13</v>
      </c>
      <c r="AP14" s="21">
        <f t="shared" si="2"/>
        <v>11805860.42</v>
      </c>
      <c r="AQ14" s="21">
        <f t="shared" si="2"/>
        <v>11911217.55</v>
      </c>
      <c r="AR14" s="21">
        <f t="shared" si="2"/>
        <v>12109456.55</v>
      </c>
      <c r="AS14" s="21">
        <f t="shared" si="2"/>
        <v>12344073.93</v>
      </c>
      <c r="AT14" s="21">
        <f t="shared" si="2"/>
        <v>12619144.67</v>
      </c>
      <c r="AU14" s="21">
        <f t="shared" si="2"/>
        <v>12900590.73</v>
      </c>
      <c r="AV14" s="21">
        <f t="shared" si="2"/>
        <v>13121481.91</v>
      </c>
      <c r="AW14" s="21">
        <f t="shared" si="2"/>
        <v>13337048.25</v>
      </c>
      <c r="AX14" s="21">
        <f t="shared" si="2"/>
        <v>13552860.75</v>
      </c>
      <c r="AY14" s="21">
        <f t="shared" si="2"/>
        <v>13746509.81</v>
      </c>
      <c r="AZ14" s="21">
        <f t="shared" si="2"/>
        <v>13940395.43</v>
      </c>
      <c r="BA14" s="21">
        <f t="shared" si="2"/>
        <v>14134517.61</v>
      </c>
      <c r="BB14" s="21">
        <f t="shared" si="2"/>
        <v>14328876.35</v>
      </c>
      <c r="BC14" s="21">
        <f t="shared" si="2"/>
        <v>14529016.93</v>
      </c>
      <c r="BD14" s="21">
        <f t="shared" si="2"/>
        <v>14827547.22</v>
      </c>
      <c r="BE14" s="21">
        <f t="shared" si="2"/>
        <v>15145254.02</v>
      </c>
      <c r="BF14" s="21">
        <f t="shared" si="2"/>
        <v>15501520</v>
      </c>
      <c r="BG14" s="21">
        <f t="shared" si="2"/>
        <v>15887691.95</v>
      </c>
      <c r="BH14" s="21">
        <f t="shared" si="2"/>
        <v>16296952.2</v>
      </c>
      <c r="BI14" s="21">
        <f t="shared" si="2"/>
        <v>16726681.8</v>
      </c>
      <c r="BJ14" s="21">
        <f t="shared" si="2"/>
        <v>17204464.57</v>
      </c>
      <c r="BK14" s="21">
        <f t="shared" si="2"/>
        <v>17687245.81</v>
      </c>
      <c r="BL14" s="21">
        <f t="shared" si="2"/>
        <v>18208643.61</v>
      </c>
      <c r="BM14" s="21">
        <f t="shared" si="2"/>
        <v>18852954.23</v>
      </c>
      <c r="BN14" s="21">
        <f t="shared" si="2"/>
        <v>19520426.02</v>
      </c>
    </row>
    <row r="15">
      <c r="A15" s="71" t="s">
        <v>69</v>
      </c>
      <c r="B15" s="71"/>
      <c r="C15" s="71"/>
      <c r="D15" s="71"/>
      <c r="E15" s="71"/>
      <c r="F15" s="71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3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3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3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>
      <c r="A16" s="76" t="s">
        <v>70</v>
      </c>
      <c r="B16" s="76"/>
      <c r="C16" s="76"/>
      <c r="D16" s="76"/>
      <c r="E16" s="76"/>
      <c r="F16" s="76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</row>
    <row r="17">
      <c r="A17" s="74" t="s">
        <v>71</v>
      </c>
      <c r="B17" s="75">
        <f>Assumptions!B11</f>
        <v>30</v>
      </c>
      <c r="C17" s="75">
        <f t="shared" ref="C17:F17" si="3">B17</f>
        <v>30</v>
      </c>
      <c r="D17" s="75">
        <f t="shared" si="3"/>
        <v>30</v>
      </c>
      <c r="E17" s="75">
        <f t="shared" si="3"/>
        <v>30</v>
      </c>
      <c r="F17" s="75">
        <f t="shared" si="3"/>
        <v>30</v>
      </c>
      <c r="G17" s="12">
        <f>IF(B17/(30)&gt;1,COGS!G14,COGS!G14*($B$17/30))</f>
        <v>28021</v>
      </c>
      <c r="H17" s="12">
        <f>((COGS!G14+COGS!H14)/2)*('Bal Sheet'!$B$17/30)</f>
        <v>94552.5</v>
      </c>
      <c r="I17" s="12">
        <f>((COGS!H14+COGS!I14)/2)*('Bal Sheet'!$B$17/30)</f>
        <v>248657.5</v>
      </c>
      <c r="J17" s="12">
        <f>((COGS!I14+COGS!J14)/2)*('Bal Sheet'!$B$17/30)</f>
        <v>385330.75</v>
      </c>
      <c r="K17" s="12">
        <f>((COGS!J14+COGS!K14)/2)*('Bal Sheet'!$B$17/30)</f>
        <v>504556.5</v>
      </c>
      <c r="L17" s="12">
        <f>((COGS!K14+COGS!L14)/2)*('Bal Sheet'!$B$17/30)</f>
        <v>581819</v>
      </c>
      <c r="M17" s="12">
        <f>((COGS!L14+COGS!M14)/2)*('Bal Sheet'!$B$17/30)</f>
        <v>596102.5</v>
      </c>
      <c r="N17" s="12">
        <f>((COGS!M14+COGS!N14)/2)*('Bal Sheet'!$B$17/30)</f>
        <v>610407</v>
      </c>
      <c r="O17" s="12">
        <f>((COGS!N14+COGS!O14)/2)*('Bal Sheet'!$B$17/30)</f>
        <v>624732.5</v>
      </c>
      <c r="P17" s="12">
        <f>((COGS!O14+COGS!P14)/2)*('Bal Sheet'!$B$17/30)</f>
        <v>639079</v>
      </c>
      <c r="Q17" s="12">
        <f>((COGS!P14+COGS!Q14)/2)*('Bal Sheet'!$B$17/30)</f>
        <v>653446.5</v>
      </c>
      <c r="R17" s="12">
        <f>((COGS!Q14+COGS!R14)/2)*('Bal Sheet'!$B$17/30)</f>
        <v>667835</v>
      </c>
      <c r="S17" s="12">
        <f>((COGS!R14+COGS!S14)/2)*('Bal Sheet'!$C$17/30)</f>
        <v>680865.45</v>
      </c>
      <c r="T17" s="12">
        <f>((COGS!S14+COGS!T14)/2)*('Bal Sheet'!$C$17/30)</f>
        <v>696947.4</v>
      </c>
      <c r="U17" s="12">
        <f>((COGS!T14+COGS!U14)/2)*('Bal Sheet'!$C$17/30)</f>
        <v>717454.425</v>
      </c>
      <c r="V17" s="12">
        <f>((COGS!U14+COGS!V14)/2)*('Bal Sheet'!$C$17/30)</f>
        <v>737971.5</v>
      </c>
      <c r="W17" s="12">
        <f>((COGS!V14+COGS!W14)/2)*('Bal Sheet'!$C$17/30)</f>
        <v>758498.625</v>
      </c>
      <c r="X17" s="12">
        <f>((COGS!W14+COGS!X14)/2)*('Bal Sheet'!$C$17/30)</f>
        <v>809190.825</v>
      </c>
      <c r="Y17" s="12">
        <f>((COGS!X14+COGS!Y14)/2)*('Bal Sheet'!$C$17/30)</f>
        <v>859898.1</v>
      </c>
      <c r="Z17" s="12">
        <f>((COGS!Y14+COGS!Z14)/2)*('Bal Sheet'!$C$17/30)</f>
        <v>880465.425</v>
      </c>
      <c r="AA17" s="12">
        <f>((COGS!Z14+COGS!AA14)/2)*('Bal Sheet'!$C$17/30)</f>
        <v>901042.8</v>
      </c>
      <c r="AB17" s="12">
        <f>((COGS!AA14+COGS!AB14)/2)*('Bal Sheet'!$C$17/30)</f>
        <v>921630.225</v>
      </c>
      <c r="AC17" s="12">
        <f>((COGS!AB14+COGS!AC14)/2)*('Bal Sheet'!$C$17/30)</f>
        <v>942227.7</v>
      </c>
      <c r="AD17" s="12">
        <f>((COGS!AC14+COGS!AD14)/2)*('Bal Sheet'!$C$17/30)</f>
        <v>982940.25</v>
      </c>
      <c r="AE17" s="12">
        <f>((COGS!AD14+COGS!AE14)/2)*('Bal Sheet'!$D$17/30)</f>
        <v>1057079.825</v>
      </c>
      <c r="AF17" s="12">
        <f>((COGS!AE14+COGS!AF14)/2)*('Bal Sheet'!$D$17/30)</f>
        <v>1139642.406</v>
      </c>
      <c r="AG17" s="12">
        <f>((COGS!AF14+COGS!AG14)/2)*('Bal Sheet'!$D$17/30)</f>
        <v>1188403.338</v>
      </c>
      <c r="AH17" s="12">
        <f>((COGS!AG14+COGS!AH14)/2)*('Bal Sheet'!$D$17/30)</f>
        <v>1198619.088</v>
      </c>
      <c r="AI17" s="12">
        <f>((COGS!AH14+COGS!AI14)/2)*('Bal Sheet'!$D$17/30)</f>
        <v>1199197.338</v>
      </c>
      <c r="AJ17" s="12">
        <f>((COGS!AI14+COGS!AJ14)/2)*('Bal Sheet'!$D$17/30)</f>
        <v>1199775.588</v>
      </c>
      <c r="AK17" s="12">
        <f>((COGS!AJ14+COGS!AK14)/2)*('Bal Sheet'!$D$17/30)</f>
        <v>1200353.838</v>
      </c>
      <c r="AL17" s="12">
        <f>((COGS!AK14+COGS!AL14)/2)*('Bal Sheet'!$D$17/30)</f>
        <v>1200932.088</v>
      </c>
      <c r="AM17" s="12">
        <f>((COGS!AL14+COGS!AM14)/2)*('Bal Sheet'!$D$17/30)</f>
        <v>1201510.338</v>
      </c>
      <c r="AN17" s="12">
        <f>((COGS!AM14+COGS!AN14)/2)*('Bal Sheet'!$D$17/30)</f>
        <v>1202088.588</v>
      </c>
      <c r="AO17" s="12">
        <f>((COGS!AN14+COGS!AO14)/2)*('Bal Sheet'!$D$17/30)</f>
        <v>1202666.838</v>
      </c>
      <c r="AP17" s="12">
        <f>((COGS!AO14+COGS!AP14)/2)*('Bal Sheet'!$D$17/30)</f>
        <v>1203245.088</v>
      </c>
      <c r="AQ17" s="12">
        <f>((COGS!AP14+COGS!AQ14)/2)*('Bal Sheet'!$E$17/30)</f>
        <v>1265504.706</v>
      </c>
      <c r="AR17" s="12">
        <f>((COGS!AQ14+COGS!AR14)/2)*('Bal Sheet'!$E$17/30)</f>
        <v>1385401.6</v>
      </c>
      <c r="AS17" s="12">
        <f>((COGS!AR14+COGS!AS14)/2)*('Bal Sheet'!$E$17/30)</f>
        <v>1504473.6</v>
      </c>
      <c r="AT17" s="12">
        <f>((COGS!AS14+COGS!AT14)/2)*('Bal Sheet'!$E$17/30)</f>
        <v>1626784</v>
      </c>
      <c r="AU17" s="12">
        <f>((COGS!AT14+COGS!AU14)/2)*('Bal Sheet'!$E$17/30)</f>
        <v>1729928</v>
      </c>
      <c r="AV17" s="12">
        <f>((COGS!AU14+COGS!AV14)/2)*('Bal Sheet'!$E$17/30)</f>
        <v>1772286.4</v>
      </c>
      <c r="AW17" s="12">
        <f>((COGS!AV14+COGS!AW14)/2)*('Bal Sheet'!$E$17/30)</f>
        <v>1795454.4</v>
      </c>
      <c r="AX17" s="12">
        <f>((COGS!AW14+COGS!AX14)/2)*('Bal Sheet'!$E$17/30)</f>
        <v>1818632</v>
      </c>
      <c r="AY17" s="12">
        <f>((COGS!AX14+COGS!AY14)/2)*('Bal Sheet'!$E$17/30)</f>
        <v>1819409.6</v>
      </c>
      <c r="AZ17" s="12">
        <f>((COGS!AY14+COGS!AZ14)/2)*('Bal Sheet'!$E$17/30)</f>
        <v>1820187.2</v>
      </c>
      <c r="BA17" s="12">
        <f>((COGS!AZ14+COGS!BA14)/2)*('Bal Sheet'!$E$17/30)</f>
        <v>1820964.8</v>
      </c>
      <c r="BB17" s="12">
        <f>((COGS!BA14+COGS!BB14)/2)*('Bal Sheet'!$E$17/30)</f>
        <v>1821742.4</v>
      </c>
      <c r="BC17" s="12">
        <f>((COGS!BB14+COGS!BC14)/2)*('Bal Sheet'!$F$17/30)</f>
        <v>1839792.7</v>
      </c>
      <c r="BD17" s="12">
        <f>((COGS!BC14+COGS!BD14)/2)*('Bal Sheet'!$F$17/30)</f>
        <v>1917720</v>
      </c>
      <c r="BE17" s="12">
        <f>((COGS!BD14+COGS!BE14)/2)*('Bal Sheet'!$F$17/30)</f>
        <v>2000461.05</v>
      </c>
      <c r="BF17" s="12">
        <f>((COGS!BE14+COGS!BF14)/2)*('Bal Sheet'!$F$17/30)</f>
        <v>2083230.45</v>
      </c>
      <c r="BG17" s="12">
        <f>((COGS!BF14+COGS!BG14)/2)*('Bal Sheet'!$F$17/30)</f>
        <v>2175482.925</v>
      </c>
      <c r="BH17" s="12">
        <f>((COGS!BG14+COGS!BH14)/2)*('Bal Sheet'!$F$17/30)</f>
        <v>2258313.75</v>
      </c>
      <c r="BI17" s="12">
        <f>((COGS!BH14+COGS!BI14)/2)*('Bal Sheet'!$F$17/30)</f>
        <v>2341172.925</v>
      </c>
      <c r="BJ17" s="12">
        <f>((COGS!BI14+COGS!BJ14)/2)*('Bal Sheet'!$F$17/30)</f>
        <v>2433515.175</v>
      </c>
      <c r="BK17" s="12">
        <f>((COGS!BJ14+COGS!BK14)/2)*('Bal Sheet'!$F$17/30)</f>
        <v>2516435.775</v>
      </c>
      <c r="BL17" s="12">
        <f>((COGS!BK14+COGS!BL14)/2)*('Bal Sheet'!$F$17/30)</f>
        <v>2599384.725</v>
      </c>
      <c r="BM17" s="12">
        <f>((COGS!BL14+COGS!BM14)/2)*('Bal Sheet'!$F$17/30)</f>
        <v>2748526.2</v>
      </c>
      <c r="BN17" s="12">
        <f>((COGS!BM14+COGS!BN14)/2)*('Bal Sheet'!$F$17/30)</f>
        <v>2888255.475</v>
      </c>
    </row>
    <row r="18" ht="12.75" customHeight="1">
      <c r="A18" s="76" t="s">
        <v>72</v>
      </c>
      <c r="B18" s="77"/>
      <c r="C18" s="77"/>
      <c r="D18" s="77"/>
      <c r="E18" s="77"/>
      <c r="F18" s="77"/>
      <c r="G18" s="78">
        <f t="shared" ref="G18:BN18" si="4">SUM(G17)</f>
        <v>28021</v>
      </c>
      <c r="H18" s="78">
        <f t="shared" si="4"/>
        <v>94552.5</v>
      </c>
      <c r="I18" s="78">
        <f t="shared" si="4"/>
        <v>248657.5</v>
      </c>
      <c r="J18" s="78">
        <f t="shared" si="4"/>
        <v>385330.75</v>
      </c>
      <c r="K18" s="78">
        <f t="shared" si="4"/>
        <v>504556.5</v>
      </c>
      <c r="L18" s="78">
        <f t="shared" si="4"/>
        <v>581819</v>
      </c>
      <c r="M18" s="78">
        <f t="shared" si="4"/>
        <v>596102.5</v>
      </c>
      <c r="N18" s="78">
        <f t="shared" si="4"/>
        <v>610407</v>
      </c>
      <c r="O18" s="78">
        <f t="shared" si="4"/>
        <v>624732.5</v>
      </c>
      <c r="P18" s="78">
        <f t="shared" si="4"/>
        <v>639079</v>
      </c>
      <c r="Q18" s="78">
        <f t="shared" si="4"/>
        <v>653446.5</v>
      </c>
      <c r="R18" s="78">
        <f t="shared" si="4"/>
        <v>667835</v>
      </c>
      <c r="S18" s="78">
        <f t="shared" si="4"/>
        <v>680865.45</v>
      </c>
      <c r="T18" s="78">
        <f t="shared" si="4"/>
        <v>696947.4</v>
      </c>
      <c r="U18" s="78">
        <f t="shared" si="4"/>
        <v>717454.425</v>
      </c>
      <c r="V18" s="78">
        <f t="shared" si="4"/>
        <v>737971.5</v>
      </c>
      <c r="W18" s="78">
        <f t="shared" si="4"/>
        <v>758498.625</v>
      </c>
      <c r="X18" s="78">
        <f t="shared" si="4"/>
        <v>809190.825</v>
      </c>
      <c r="Y18" s="78">
        <f t="shared" si="4"/>
        <v>859898.1</v>
      </c>
      <c r="Z18" s="78">
        <f t="shared" si="4"/>
        <v>880465.425</v>
      </c>
      <c r="AA18" s="78">
        <f t="shared" si="4"/>
        <v>901042.8</v>
      </c>
      <c r="AB18" s="78">
        <f t="shared" si="4"/>
        <v>921630.225</v>
      </c>
      <c r="AC18" s="78">
        <f t="shared" si="4"/>
        <v>942227.7</v>
      </c>
      <c r="AD18" s="78">
        <f t="shared" si="4"/>
        <v>982940.25</v>
      </c>
      <c r="AE18" s="78">
        <f t="shared" si="4"/>
        <v>1057079.825</v>
      </c>
      <c r="AF18" s="78">
        <f t="shared" si="4"/>
        <v>1139642.406</v>
      </c>
      <c r="AG18" s="78">
        <f t="shared" si="4"/>
        <v>1188403.338</v>
      </c>
      <c r="AH18" s="78">
        <f t="shared" si="4"/>
        <v>1198619.088</v>
      </c>
      <c r="AI18" s="78">
        <f t="shared" si="4"/>
        <v>1199197.338</v>
      </c>
      <c r="AJ18" s="78">
        <f t="shared" si="4"/>
        <v>1199775.588</v>
      </c>
      <c r="AK18" s="78">
        <f t="shared" si="4"/>
        <v>1200353.838</v>
      </c>
      <c r="AL18" s="78">
        <f t="shared" si="4"/>
        <v>1200932.088</v>
      </c>
      <c r="AM18" s="78">
        <f t="shared" si="4"/>
        <v>1201510.338</v>
      </c>
      <c r="AN18" s="78">
        <f t="shared" si="4"/>
        <v>1202088.588</v>
      </c>
      <c r="AO18" s="78">
        <f t="shared" si="4"/>
        <v>1202666.838</v>
      </c>
      <c r="AP18" s="78">
        <f t="shared" si="4"/>
        <v>1203245.088</v>
      </c>
      <c r="AQ18" s="78">
        <f t="shared" si="4"/>
        <v>1265504.706</v>
      </c>
      <c r="AR18" s="78">
        <f t="shared" si="4"/>
        <v>1385401.6</v>
      </c>
      <c r="AS18" s="78">
        <f t="shared" si="4"/>
        <v>1504473.6</v>
      </c>
      <c r="AT18" s="78">
        <f t="shared" si="4"/>
        <v>1626784</v>
      </c>
      <c r="AU18" s="78">
        <f t="shared" si="4"/>
        <v>1729928</v>
      </c>
      <c r="AV18" s="78">
        <f t="shared" si="4"/>
        <v>1772286.4</v>
      </c>
      <c r="AW18" s="78">
        <f t="shared" si="4"/>
        <v>1795454.4</v>
      </c>
      <c r="AX18" s="78">
        <f t="shared" si="4"/>
        <v>1818632</v>
      </c>
      <c r="AY18" s="78">
        <f t="shared" si="4"/>
        <v>1819409.6</v>
      </c>
      <c r="AZ18" s="78">
        <f t="shared" si="4"/>
        <v>1820187.2</v>
      </c>
      <c r="BA18" s="78">
        <f t="shared" si="4"/>
        <v>1820964.8</v>
      </c>
      <c r="BB18" s="78">
        <f t="shared" si="4"/>
        <v>1821742.4</v>
      </c>
      <c r="BC18" s="78">
        <f t="shared" si="4"/>
        <v>1839792.7</v>
      </c>
      <c r="BD18" s="78">
        <f t="shared" si="4"/>
        <v>1917720</v>
      </c>
      <c r="BE18" s="78">
        <f t="shared" si="4"/>
        <v>2000461.05</v>
      </c>
      <c r="BF18" s="78">
        <f t="shared" si="4"/>
        <v>2083230.45</v>
      </c>
      <c r="BG18" s="78">
        <f t="shared" si="4"/>
        <v>2175482.925</v>
      </c>
      <c r="BH18" s="78">
        <f t="shared" si="4"/>
        <v>2258313.75</v>
      </c>
      <c r="BI18" s="78">
        <f t="shared" si="4"/>
        <v>2341172.925</v>
      </c>
      <c r="BJ18" s="78">
        <f t="shared" si="4"/>
        <v>2433515.175</v>
      </c>
      <c r="BK18" s="78">
        <f t="shared" si="4"/>
        <v>2516435.775</v>
      </c>
      <c r="BL18" s="78">
        <f t="shared" si="4"/>
        <v>2599384.725</v>
      </c>
      <c r="BM18" s="78">
        <f t="shared" si="4"/>
        <v>2748526.2</v>
      </c>
      <c r="BN18" s="78">
        <f t="shared" si="4"/>
        <v>2888255.475</v>
      </c>
    </row>
    <row r="19">
      <c r="A19" s="76" t="s">
        <v>73</v>
      </c>
      <c r="B19" s="76"/>
      <c r="C19" s="76"/>
      <c r="D19" s="76"/>
      <c r="E19" s="76"/>
      <c r="F19" s="7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>
      <c r="A20" s="74" t="s">
        <v>74</v>
      </c>
      <c r="B20" s="74"/>
      <c r="C20" s="74"/>
      <c r="D20" s="74"/>
      <c r="E20" s="74"/>
      <c r="F20" s="74"/>
      <c r="G20" s="12">
        <f>Equity!C18</f>
        <v>0</v>
      </c>
      <c r="H20" s="12">
        <f t="shared" ref="H20:BN20" si="5">G20</f>
        <v>0</v>
      </c>
      <c r="I20" s="12">
        <f t="shared" si="5"/>
        <v>0</v>
      </c>
      <c r="J20" s="12">
        <f t="shared" si="5"/>
        <v>0</v>
      </c>
      <c r="K20" s="12">
        <f t="shared" si="5"/>
        <v>0</v>
      </c>
      <c r="L20" s="12">
        <f t="shared" si="5"/>
        <v>0</v>
      </c>
      <c r="M20" s="12">
        <f t="shared" si="5"/>
        <v>0</v>
      </c>
      <c r="N20" s="12">
        <f t="shared" si="5"/>
        <v>0</v>
      </c>
      <c r="O20" s="12">
        <f t="shared" si="5"/>
        <v>0</v>
      </c>
      <c r="P20" s="12">
        <f t="shared" si="5"/>
        <v>0</v>
      </c>
      <c r="Q20" s="12">
        <f t="shared" si="5"/>
        <v>0</v>
      </c>
      <c r="R20" s="12">
        <f t="shared" si="5"/>
        <v>0</v>
      </c>
      <c r="S20" s="12">
        <f t="shared" si="5"/>
        <v>0</v>
      </c>
      <c r="T20" s="12">
        <f t="shared" si="5"/>
        <v>0</v>
      </c>
      <c r="U20" s="12">
        <f t="shared" si="5"/>
        <v>0</v>
      </c>
      <c r="V20" s="12">
        <f t="shared" si="5"/>
        <v>0</v>
      </c>
      <c r="W20" s="12">
        <f t="shared" si="5"/>
        <v>0</v>
      </c>
      <c r="X20" s="12">
        <f t="shared" si="5"/>
        <v>0</v>
      </c>
      <c r="Y20" s="12">
        <f t="shared" si="5"/>
        <v>0</v>
      </c>
      <c r="Z20" s="12">
        <f t="shared" si="5"/>
        <v>0</v>
      </c>
      <c r="AA20" s="12">
        <f t="shared" si="5"/>
        <v>0</v>
      </c>
      <c r="AB20" s="12">
        <f t="shared" si="5"/>
        <v>0</v>
      </c>
      <c r="AC20" s="12">
        <f t="shared" si="5"/>
        <v>0</v>
      </c>
      <c r="AD20" s="12">
        <f t="shared" si="5"/>
        <v>0</v>
      </c>
      <c r="AE20" s="12">
        <f t="shared" si="5"/>
        <v>0</v>
      </c>
      <c r="AF20" s="12">
        <f t="shared" si="5"/>
        <v>0</v>
      </c>
      <c r="AG20" s="12">
        <f t="shared" si="5"/>
        <v>0</v>
      </c>
      <c r="AH20" s="12">
        <f t="shared" si="5"/>
        <v>0</v>
      </c>
      <c r="AI20" s="12">
        <f t="shared" si="5"/>
        <v>0</v>
      </c>
      <c r="AJ20" s="12">
        <f t="shared" si="5"/>
        <v>0</v>
      </c>
      <c r="AK20" s="12">
        <f t="shared" si="5"/>
        <v>0</v>
      </c>
      <c r="AL20" s="12">
        <f t="shared" si="5"/>
        <v>0</v>
      </c>
      <c r="AM20" s="12">
        <f t="shared" si="5"/>
        <v>0</v>
      </c>
      <c r="AN20" s="12">
        <f t="shared" si="5"/>
        <v>0</v>
      </c>
      <c r="AO20" s="12">
        <f t="shared" si="5"/>
        <v>0</v>
      </c>
      <c r="AP20" s="12">
        <f t="shared" si="5"/>
        <v>0</v>
      </c>
      <c r="AQ20" s="12">
        <f t="shared" si="5"/>
        <v>0</v>
      </c>
      <c r="AR20" s="12">
        <f t="shared" si="5"/>
        <v>0</v>
      </c>
      <c r="AS20" s="12">
        <f t="shared" si="5"/>
        <v>0</v>
      </c>
      <c r="AT20" s="12">
        <f t="shared" si="5"/>
        <v>0</v>
      </c>
      <c r="AU20" s="12">
        <f t="shared" si="5"/>
        <v>0</v>
      </c>
      <c r="AV20" s="12">
        <f t="shared" si="5"/>
        <v>0</v>
      </c>
      <c r="AW20" s="12">
        <f t="shared" si="5"/>
        <v>0</v>
      </c>
      <c r="AX20" s="12">
        <f t="shared" si="5"/>
        <v>0</v>
      </c>
      <c r="AY20" s="12">
        <f t="shared" si="5"/>
        <v>0</v>
      </c>
      <c r="AZ20" s="12">
        <f t="shared" si="5"/>
        <v>0</v>
      </c>
      <c r="BA20" s="12">
        <f t="shared" si="5"/>
        <v>0</v>
      </c>
      <c r="BB20" s="12">
        <f t="shared" si="5"/>
        <v>0</v>
      </c>
      <c r="BC20" s="12">
        <f t="shared" si="5"/>
        <v>0</v>
      </c>
      <c r="BD20" s="12">
        <f t="shared" si="5"/>
        <v>0</v>
      </c>
      <c r="BE20" s="12">
        <f t="shared" si="5"/>
        <v>0</v>
      </c>
      <c r="BF20" s="12">
        <f t="shared" si="5"/>
        <v>0</v>
      </c>
      <c r="BG20" s="12">
        <f t="shared" si="5"/>
        <v>0</v>
      </c>
      <c r="BH20" s="12">
        <f t="shared" si="5"/>
        <v>0</v>
      </c>
      <c r="BI20" s="12">
        <f t="shared" si="5"/>
        <v>0</v>
      </c>
      <c r="BJ20" s="12">
        <f t="shared" si="5"/>
        <v>0</v>
      </c>
      <c r="BK20" s="12">
        <f t="shared" si="5"/>
        <v>0</v>
      </c>
      <c r="BL20" s="12">
        <f t="shared" si="5"/>
        <v>0</v>
      </c>
      <c r="BM20" s="12">
        <f t="shared" si="5"/>
        <v>0</v>
      </c>
      <c r="BN20" s="12">
        <f t="shared" si="5"/>
        <v>0</v>
      </c>
    </row>
    <row r="21" ht="15.75" customHeight="1">
      <c r="A21" s="79" t="s">
        <v>75</v>
      </c>
      <c r="B21" s="79"/>
      <c r="C21" s="79"/>
      <c r="D21" s="79"/>
      <c r="E21" s="79"/>
      <c r="F21" s="79"/>
      <c r="G21" s="80">
        <v>250000.0</v>
      </c>
      <c r="H21" s="80">
        <v>500000.0</v>
      </c>
      <c r="I21" s="80">
        <v>750000.0</v>
      </c>
      <c r="J21" s="80">
        <v>750000.0</v>
      </c>
      <c r="K21" s="80">
        <v>1000000.0</v>
      </c>
      <c r="L21" s="80">
        <f t="shared" ref="L21:T21" si="6">K21</f>
        <v>1000000</v>
      </c>
      <c r="M21" s="80">
        <f t="shared" si="6"/>
        <v>1000000</v>
      </c>
      <c r="N21" s="80">
        <f t="shared" si="6"/>
        <v>1000000</v>
      </c>
      <c r="O21" s="80">
        <f t="shared" si="6"/>
        <v>1000000</v>
      </c>
      <c r="P21" s="80">
        <f t="shared" si="6"/>
        <v>1000000</v>
      </c>
      <c r="Q21" s="80">
        <f t="shared" si="6"/>
        <v>1000000</v>
      </c>
      <c r="R21" s="80">
        <f t="shared" si="6"/>
        <v>1000000</v>
      </c>
      <c r="S21" s="80">
        <f t="shared" si="6"/>
        <v>1000000</v>
      </c>
      <c r="T21" s="80">
        <f t="shared" si="6"/>
        <v>1000000</v>
      </c>
      <c r="U21" s="80">
        <v>1.1E7</v>
      </c>
      <c r="V21" s="80">
        <f t="shared" ref="V21:BN21" si="7">U21</f>
        <v>11000000</v>
      </c>
      <c r="W21" s="80">
        <f t="shared" si="7"/>
        <v>11000000</v>
      </c>
      <c r="X21" s="80">
        <f t="shared" si="7"/>
        <v>11000000</v>
      </c>
      <c r="Y21" s="80">
        <f t="shared" si="7"/>
        <v>11000000</v>
      </c>
      <c r="Z21" s="80">
        <f t="shared" si="7"/>
        <v>11000000</v>
      </c>
      <c r="AA21" s="80">
        <f t="shared" si="7"/>
        <v>11000000</v>
      </c>
      <c r="AB21" s="80">
        <f t="shared" si="7"/>
        <v>11000000</v>
      </c>
      <c r="AC21" s="80">
        <f t="shared" si="7"/>
        <v>11000000</v>
      </c>
      <c r="AD21" s="80">
        <f t="shared" si="7"/>
        <v>11000000</v>
      </c>
      <c r="AE21" s="80">
        <f t="shared" si="7"/>
        <v>11000000</v>
      </c>
      <c r="AF21" s="80">
        <f t="shared" si="7"/>
        <v>11000000</v>
      </c>
      <c r="AG21" s="80">
        <f t="shared" si="7"/>
        <v>11000000</v>
      </c>
      <c r="AH21" s="80">
        <f t="shared" si="7"/>
        <v>11000000</v>
      </c>
      <c r="AI21" s="80">
        <f t="shared" si="7"/>
        <v>11000000</v>
      </c>
      <c r="AJ21" s="80">
        <f t="shared" si="7"/>
        <v>11000000</v>
      </c>
      <c r="AK21" s="80">
        <f t="shared" si="7"/>
        <v>11000000</v>
      </c>
      <c r="AL21" s="80">
        <f t="shared" si="7"/>
        <v>11000000</v>
      </c>
      <c r="AM21" s="80">
        <f t="shared" si="7"/>
        <v>11000000</v>
      </c>
      <c r="AN21" s="80">
        <f t="shared" si="7"/>
        <v>11000000</v>
      </c>
      <c r="AO21" s="80">
        <f t="shared" si="7"/>
        <v>11000000</v>
      </c>
      <c r="AP21" s="80">
        <f t="shared" si="7"/>
        <v>11000000</v>
      </c>
      <c r="AQ21" s="80">
        <f t="shared" si="7"/>
        <v>11000000</v>
      </c>
      <c r="AR21" s="80">
        <f t="shared" si="7"/>
        <v>11000000</v>
      </c>
      <c r="AS21" s="80">
        <f t="shared" si="7"/>
        <v>11000000</v>
      </c>
      <c r="AT21" s="80">
        <f t="shared" si="7"/>
        <v>11000000</v>
      </c>
      <c r="AU21" s="80">
        <f t="shared" si="7"/>
        <v>11000000</v>
      </c>
      <c r="AV21" s="80">
        <f t="shared" si="7"/>
        <v>11000000</v>
      </c>
      <c r="AW21" s="80">
        <f t="shared" si="7"/>
        <v>11000000</v>
      </c>
      <c r="AX21" s="80">
        <f t="shared" si="7"/>
        <v>11000000</v>
      </c>
      <c r="AY21" s="80">
        <f t="shared" si="7"/>
        <v>11000000</v>
      </c>
      <c r="AZ21" s="80">
        <f t="shared" si="7"/>
        <v>11000000</v>
      </c>
      <c r="BA21" s="80">
        <f t="shared" si="7"/>
        <v>11000000</v>
      </c>
      <c r="BB21" s="80">
        <f t="shared" si="7"/>
        <v>11000000</v>
      </c>
      <c r="BC21" s="80">
        <f t="shared" si="7"/>
        <v>11000000</v>
      </c>
      <c r="BD21" s="80">
        <f t="shared" si="7"/>
        <v>11000000</v>
      </c>
      <c r="BE21" s="80">
        <f t="shared" si="7"/>
        <v>11000000</v>
      </c>
      <c r="BF21" s="80">
        <f t="shared" si="7"/>
        <v>11000000</v>
      </c>
      <c r="BG21" s="80">
        <f t="shared" si="7"/>
        <v>11000000</v>
      </c>
      <c r="BH21" s="80">
        <f t="shared" si="7"/>
        <v>11000000</v>
      </c>
      <c r="BI21" s="80">
        <f t="shared" si="7"/>
        <v>11000000</v>
      </c>
      <c r="BJ21" s="80">
        <f t="shared" si="7"/>
        <v>11000000</v>
      </c>
      <c r="BK21" s="80">
        <f t="shared" si="7"/>
        <v>11000000</v>
      </c>
      <c r="BL21" s="80">
        <f t="shared" si="7"/>
        <v>11000000</v>
      </c>
      <c r="BM21" s="80">
        <f t="shared" si="7"/>
        <v>11000000</v>
      </c>
      <c r="BN21" s="80">
        <f t="shared" si="7"/>
        <v>11000000</v>
      </c>
    </row>
    <row r="22" ht="15.75" customHeight="1">
      <c r="A22" s="79" t="s">
        <v>76</v>
      </c>
      <c r="B22" s="79"/>
      <c r="C22" s="79"/>
      <c r="D22" s="79"/>
      <c r="E22" s="79"/>
      <c r="F22" s="79"/>
      <c r="G22" s="80">
        <v>0.0</v>
      </c>
      <c r="H22" s="80">
        <f t="shared" ref="H22:BN22" si="8">G22</f>
        <v>0</v>
      </c>
      <c r="I22" s="80">
        <f t="shared" si="8"/>
        <v>0</v>
      </c>
      <c r="J22" s="80">
        <f t="shared" si="8"/>
        <v>0</v>
      </c>
      <c r="K22" s="80">
        <f t="shared" si="8"/>
        <v>0</v>
      </c>
      <c r="L22" s="80">
        <f t="shared" si="8"/>
        <v>0</v>
      </c>
      <c r="M22" s="80">
        <f t="shared" si="8"/>
        <v>0</v>
      </c>
      <c r="N22" s="80">
        <f t="shared" si="8"/>
        <v>0</v>
      </c>
      <c r="O22" s="80">
        <f t="shared" si="8"/>
        <v>0</v>
      </c>
      <c r="P22" s="80">
        <f t="shared" si="8"/>
        <v>0</v>
      </c>
      <c r="Q22" s="80">
        <f t="shared" si="8"/>
        <v>0</v>
      </c>
      <c r="R22" s="80">
        <f t="shared" si="8"/>
        <v>0</v>
      </c>
      <c r="S22" s="80">
        <f t="shared" si="8"/>
        <v>0</v>
      </c>
      <c r="T22" s="80">
        <f t="shared" si="8"/>
        <v>0</v>
      </c>
      <c r="U22" s="80">
        <f t="shared" si="8"/>
        <v>0</v>
      </c>
      <c r="V22" s="80">
        <f t="shared" si="8"/>
        <v>0</v>
      </c>
      <c r="W22" s="80">
        <f t="shared" si="8"/>
        <v>0</v>
      </c>
      <c r="X22" s="80">
        <f t="shared" si="8"/>
        <v>0</v>
      </c>
      <c r="Y22" s="80">
        <f t="shared" si="8"/>
        <v>0</v>
      </c>
      <c r="Z22" s="80">
        <f t="shared" si="8"/>
        <v>0</v>
      </c>
      <c r="AA22" s="80">
        <f t="shared" si="8"/>
        <v>0</v>
      </c>
      <c r="AB22" s="80">
        <f t="shared" si="8"/>
        <v>0</v>
      </c>
      <c r="AC22" s="80">
        <f t="shared" si="8"/>
        <v>0</v>
      </c>
      <c r="AD22" s="80">
        <f t="shared" si="8"/>
        <v>0</v>
      </c>
      <c r="AE22" s="80">
        <f t="shared" si="8"/>
        <v>0</v>
      </c>
      <c r="AF22" s="80">
        <f t="shared" si="8"/>
        <v>0</v>
      </c>
      <c r="AG22" s="80">
        <f t="shared" si="8"/>
        <v>0</v>
      </c>
      <c r="AH22" s="80">
        <f t="shared" si="8"/>
        <v>0</v>
      </c>
      <c r="AI22" s="80">
        <f t="shared" si="8"/>
        <v>0</v>
      </c>
      <c r="AJ22" s="80">
        <f t="shared" si="8"/>
        <v>0</v>
      </c>
      <c r="AK22" s="80">
        <f t="shared" si="8"/>
        <v>0</v>
      </c>
      <c r="AL22" s="80">
        <f t="shared" si="8"/>
        <v>0</v>
      </c>
      <c r="AM22" s="80">
        <f t="shared" si="8"/>
        <v>0</v>
      </c>
      <c r="AN22" s="80">
        <f t="shared" si="8"/>
        <v>0</v>
      </c>
      <c r="AO22" s="80">
        <f t="shared" si="8"/>
        <v>0</v>
      </c>
      <c r="AP22" s="80">
        <f t="shared" si="8"/>
        <v>0</v>
      </c>
      <c r="AQ22" s="80">
        <f t="shared" si="8"/>
        <v>0</v>
      </c>
      <c r="AR22" s="80">
        <f t="shared" si="8"/>
        <v>0</v>
      </c>
      <c r="AS22" s="80">
        <f t="shared" si="8"/>
        <v>0</v>
      </c>
      <c r="AT22" s="80">
        <f t="shared" si="8"/>
        <v>0</v>
      </c>
      <c r="AU22" s="80">
        <f t="shared" si="8"/>
        <v>0</v>
      </c>
      <c r="AV22" s="80">
        <f t="shared" si="8"/>
        <v>0</v>
      </c>
      <c r="AW22" s="80">
        <f t="shared" si="8"/>
        <v>0</v>
      </c>
      <c r="AX22" s="80">
        <f t="shared" si="8"/>
        <v>0</v>
      </c>
      <c r="AY22" s="80">
        <f t="shared" si="8"/>
        <v>0</v>
      </c>
      <c r="AZ22" s="80">
        <f t="shared" si="8"/>
        <v>0</v>
      </c>
      <c r="BA22" s="80">
        <f t="shared" si="8"/>
        <v>0</v>
      </c>
      <c r="BB22" s="80">
        <f t="shared" si="8"/>
        <v>0</v>
      </c>
      <c r="BC22" s="80">
        <f t="shared" si="8"/>
        <v>0</v>
      </c>
      <c r="BD22" s="80">
        <f t="shared" si="8"/>
        <v>0</v>
      </c>
      <c r="BE22" s="80">
        <f t="shared" si="8"/>
        <v>0</v>
      </c>
      <c r="BF22" s="80">
        <f t="shared" si="8"/>
        <v>0</v>
      </c>
      <c r="BG22" s="80">
        <f t="shared" si="8"/>
        <v>0</v>
      </c>
      <c r="BH22" s="80">
        <f t="shared" si="8"/>
        <v>0</v>
      </c>
      <c r="BI22" s="80">
        <f t="shared" si="8"/>
        <v>0</v>
      </c>
      <c r="BJ22" s="80">
        <f t="shared" si="8"/>
        <v>0</v>
      </c>
      <c r="BK22" s="80">
        <f t="shared" si="8"/>
        <v>0</v>
      </c>
      <c r="BL22" s="80">
        <f t="shared" si="8"/>
        <v>0</v>
      </c>
      <c r="BM22" s="80">
        <f t="shared" si="8"/>
        <v>0</v>
      </c>
      <c r="BN22" s="80">
        <f t="shared" si="8"/>
        <v>0</v>
      </c>
    </row>
    <row r="23" ht="15.75" customHeight="1">
      <c r="A23" s="74" t="s">
        <v>77</v>
      </c>
      <c r="B23" s="74"/>
      <c r="C23" s="74"/>
      <c r="D23" s="74"/>
      <c r="E23" s="74"/>
      <c r="F23" s="74"/>
      <c r="G23" s="12">
        <f>'Monthly Income'!C28</f>
        <v>-51706.74207</v>
      </c>
      <c r="H23" s="12">
        <f>G23+'Monthly Income'!D28</f>
        <v>-75185.11913</v>
      </c>
      <c r="I23" s="12">
        <f>H23+'Monthly Income'!E28</f>
        <v>-61507.3112</v>
      </c>
      <c r="J23" s="12">
        <f>I23+'Monthly Income'!F28</f>
        <v>-39546.53077</v>
      </c>
      <c r="K23" s="12">
        <f>J23+'Monthly Income'!G28</f>
        <v>12167.70966</v>
      </c>
      <c r="L23" s="12">
        <f>K23+'Monthly Income'!H28</f>
        <v>66678.8651</v>
      </c>
      <c r="M23" s="12">
        <f>L23+'Monthly Income'!I28</f>
        <v>123232.3905</v>
      </c>
      <c r="N23" s="12">
        <f>M23+'Monthly Income'!J28</f>
        <v>171577.3035</v>
      </c>
      <c r="O23" s="12">
        <f>N23+'Monthly Income'!K28</f>
        <v>193791.0839</v>
      </c>
      <c r="P23" s="12">
        <f>O23+'Monthly Income'!L28</f>
        <v>166976.8743</v>
      </c>
      <c r="Q23" s="12">
        <f>P23+'Monthly Income'!M28</f>
        <v>143212.8548</v>
      </c>
      <c r="R23" s="12">
        <f>Q23+'Monthly Income'!N28</f>
        <v>111837.6052</v>
      </c>
      <c r="S23" s="12">
        <f>R23+'Monthly Income'!O28</f>
        <v>103973.7941</v>
      </c>
      <c r="T23" s="12">
        <f>S23+'Monthly Income'!P28</f>
        <v>95613.11306</v>
      </c>
      <c r="U23" s="12">
        <f>T23+'Monthly Income'!Q28</f>
        <v>92404.93649</v>
      </c>
      <c r="V23" s="12">
        <f>U23+'Monthly Income'!R28</f>
        <v>94351.78892</v>
      </c>
      <c r="W23" s="12">
        <f>V23+'Monthly Income'!S28</f>
        <v>101456.1949</v>
      </c>
      <c r="X23" s="12">
        <f>W23+'Monthly Income'!T28</f>
        <v>128870.2033</v>
      </c>
      <c r="Y23" s="12">
        <f>X23+'Monthly Income'!U28</f>
        <v>161449.3387</v>
      </c>
      <c r="Z23" s="12">
        <f>Y23+'Monthly Income'!V28</f>
        <v>90682.50065</v>
      </c>
      <c r="AA23" s="12">
        <f>Z23+'Monthly Income'!W28</f>
        <v>12600.83858</v>
      </c>
      <c r="AB23" s="12">
        <f>AA23+'Monthly Income'!X28</f>
        <v>-75361.62298</v>
      </c>
      <c r="AC23" s="12">
        <f>AB23+'Monthly Income'!Y28</f>
        <v>-172260.6221</v>
      </c>
      <c r="AD23" s="12">
        <f>AC23+'Monthly Income'!Z28</f>
        <v>-257626.8471</v>
      </c>
      <c r="AE23" s="12">
        <f>AD23+'Monthly Income'!AA28</f>
        <v>-285354.3427</v>
      </c>
      <c r="AF23" s="12">
        <f>AE23+'Monthly Income'!AB28</f>
        <v>-288045.83</v>
      </c>
      <c r="AG23" s="12">
        <f>AF23+'Monthly Income'!AC28</f>
        <v>-292809.5248</v>
      </c>
      <c r="AH23" s="12">
        <f>AG23+'Monthly Income'!AD28</f>
        <v>-303990.4271</v>
      </c>
      <c r="AI23" s="12">
        <f>AH23+'Monthly Income'!AE28</f>
        <v>-316252.0245</v>
      </c>
      <c r="AJ23" s="12">
        <f>AI23+'Monthly Income'!AF28</f>
        <v>-328345.8168</v>
      </c>
      <c r="AK23" s="12">
        <f>AJ23+'Monthly Income'!AG28</f>
        <v>-340271.8041</v>
      </c>
      <c r="AL23" s="12">
        <f>AK23+'Monthly Income'!AH28</f>
        <v>-352029.9864</v>
      </c>
      <c r="AM23" s="12">
        <f>AL23+'Monthly Income'!AI28</f>
        <v>-363620.3637</v>
      </c>
      <c r="AN23" s="12">
        <f>AM23+'Monthly Income'!AJ28</f>
        <v>-375042.936</v>
      </c>
      <c r="AO23" s="12">
        <f>AN23+'Monthly Income'!AK28</f>
        <v>-386297.7034</v>
      </c>
      <c r="AP23" s="12">
        <f>AO23+'Monthly Income'!AL28</f>
        <v>-397384.6657</v>
      </c>
      <c r="AQ23" s="12">
        <f>AP23+'Monthly Income'!AM28</f>
        <v>-354287.1542</v>
      </c>
      <c r="AR23" s="12">
        <f>AQ23+'Monthly Income'!AN28</f>
        <v>-275945.0488</v>
      </c>
      <c r="AS23" s="12">
        <f>AR23+'Monthly Income'!AO28</f>
        <v>-160399.6674</v>
      </c>
      <c r="AT23" s="12">
        <f>AS23+'Monthly Income'!AP28</f>
        <v>-7639.327947</v>
      </c>
      <c r="AU23" s="12">
        <f>AT23+'Monthly Income'!AQ28</f>
        <v>170662.731</v>
      </c>
      <c r="AV23" s="12">
        <f>AU23+'Monthly Income'!AR28</f>
        <v>349195.5094</v>
      </c>
      <c r="AW23" s="12">
        <f>AV23+'Monthly Income'!AS28</f>
        <v>541593.8484</v>
      </c>
      <c r="AX23" s="12">
        <f>AW23+'Monthly Income'!AT28</f>
        <v>734228.7478</v>
      </c>
      <c r="AY23" s="12">
        <f>AX23+'Monthly Income'!AU28</f>
        <v>927100.2077</v>
      </c>
      <c r="AZ23" s="12">
        <f>AY23+'Monthly Income'!AV28</f>
        <v>1120208.228</v>
      </c>
      <c r="BA23" s="12">
        <f>AZ23+'Monthly Income'!AW28</f>
        <v>1313552.809</v>
      </c>
      <c r="BB23" s="12">
        <f>BA23+'Monthly Income'!AX28</f>
        <v>1507133.951</v>
      </c>
      <c r="BC23" s="12">
        <f>BB23+'Monthly Income'!AY28</f>
        <v>1689224.228</v>
      </c>
      <c r="BD23" s="12">
        <f>BC23+'Monthly Income'!AZ28</f>
        <v>1909827.221</v>
      </c>
      <c r="BE23" s="12">
        <f>BD23+'Monthly Income'!BA28</f>
        <v>2144792.97</v>
      </c>
      <c r="BF23" s="12">
        <f>BE23+'Monthly Income'!BB28</f>
        <v>2418289.551</v>
      </c>
      <c r="BG23" s="12">
        <f>BF23+'Monthly Income'!BC28</f>
        <v>2712209.024</v>
      </c>
      <c r="BH23" s="12">
        <f>BG23+'Monthly Income'!BD28</f>
        <v>3038638.447</v>
      </c>
      <c r="BI23" s="12">
        <f>BH23+'Monthly Income'!BE28</f>
        <v>3385508.879</v>
      </c>
      <c r="BJ23" s="12">
        <f>BI23+'Monthly Income'!BF28</f>
        <v>3770949.396</v>
      </c>
      <c r="BK23" s="12">
        <f>BJ23+'Monthly Income'!BG28</f>
        <v>4170810.04</v>
      </c>
      <c r="BL23" s="12">
        <f>BK23+'Monthly Income'!BH28</f>
        <v>4609258.887</v>
      </c>
      <c r="BM23" s="12">
        <f>BL23+'Monthly Income'!BI28</f>
        <v>5104428.035</v>
      </c>
      <c r="BN23" s="12">
        <f>BM23+'Monthly Income'!BJ28</f>
        <v>5632170.542</v>
      </c>
    </row>
    <row r="24" ht="15.75" customHeight="1">
      <c r="A24" s="76" t="s">
        <v>78</v>
      </c>
      <c r="B24" s="77"/>
      <c r="C24" s="77"/>
      <c r="D24" s="77"/>
      <c r="E24" s="77"/>
      <c r="F24" s="77"/>
      <c r="G24" s="78">
        <f t="shared" ref="G24:BN24" si="9">SUM(G20:G23)</f>
        <v>198293.2579</v>
      </c>
      <c r="H24" s="78">
        <f t="shared" si="9"/>
        <v>424814.8809</v>
      </c>
      <c r="I24" s="78">
        <f t="shared" si="9"/>
        <v>688492.6888</v>
      </c>
      <c r="J24" s="78">
        <f t="shared" si="9"/>
        <v>710453.4692</v>
      </c>
      <c r="K24" s="78">
        <f t="shared" si="9"/>
        <v>1012167.71</v>
      </c>
      <c r="L24" s="78">
        <f t="shared" si="9"/>
        <v>1066678.865</v>
      </c>
      <c r="M24" s="78">
        <f t="shared" si="9"/>
        <v>1123232.391</v>
      </c>
      <c r="N24" s="78">
        <f t="shared" si="9"/>
        <v>1171577.303</v>
      </c>
      <c r="O24" s="78">
        <f t="shared" si="9"/>
        <v>1193791.084</v>
      </c>
      <c r="P24" s="78">
        <f t="shared" si="9"/>
        <v>1166976.874</v>
      </c>
      <c r="Q24" s="78">
        <f t="shared" si="9"/>
        <v>1143212.855</v>
      </c>
      <c r="R24" s="78">
        <f t="shared" si="9"/>
        <v>1111837.605</v>
      </c>
      <c r="S24" s="78">
        <f t="shared" si="9"/>
        <v>1103973.794</v>
      </c>
      <c r="T24" s="78">
        <f t="shared" si="9"/>
        <v>1095613.113</v>
      </c>
      <c r="U24" s="78">
        <f t="shared" si="9"/>
        <v>11092404.94</v>
      </c>
      <c r="V24" s="78">
        <f t="shared" si="9"/>
        <v>11094351.79</v>
      </c>
      <c r="W24" s="78">
        <f t="shared" si="9"/>
        <v>11101456.19</v>
      </c>
      <c r="X24" s="78">
        <f t="shared" si="9"/>
        <v>11128870.2</v>
      </c>
      <c r="Y24" s="78">
        <f t="shared" si="9"/>
        <v>11161449.34</v>
      </c>
      <c r="Z24" s="78">
        <f t="shared" si="9"/>
        <v>11090682.5</v>
      </c>
      <c r="AA24" s="78">
        <f t="shared" si="9"/>
        <v>11012600.84</v>
      </c>
      <c r="AB24" s="78">
        <f t="shared" si="9"/>
        <v>10924638.38</v>
      </c>
      <c r="AC24" s="78">
        <f t="shared" si="9"/>
        <v>10827739.38</v>
      </c>
      <c r="AD24" s="78">
        <f t="shared" si="9"/>
        <v>10742373.15</v>
      </c>
      <c r="AE24" s="78">
        <f t="shared" si="9"/>
        <v>10714645.66</v>
      </c>
      <c r="AF24" s="78">
        <f t="shared" si="9"/>
        <v>10711954.17</v>
      </c>
      <c r="AG24" s="78">
        <f t="shared" si="9"/>
        <v>10707190.48</v>
      </c>
      <c r="AH24" s="78">
        <f t="shared" si="9"/>
        <v>10696009.57</v>
      </c>
      <c r="AI24" s="78">
        <f t="shared" si="9"/>
        <v>10683747.98</v>
      </c>
      <c r="AJ24" s="78">
        <f t="shared" si="9"/>
        <v>10671654.18</v>
      </c>
      <c r="AK24" s="78">
        <f t="shared" si="9"/>
        <v>10659728.2</v>
      </c>
      <c r="AL24" s="78">
        <f t="shared" si="9"/>
        <v>10647970.01</v>
      </c>
      <c r="AM24" s="78">
        <f t="shared" si="9"/>
        <v>10636379.64</v>
      </c>
      <c r="AN24" s="78">
        <f t="shared" si="9"/>
        <v>10624957.06</v>
      </c>
      <c r="AO24" s="78">
        <f t="shared" si="9"/>
        <v>10613702.3</v>
      </c>
      <c r="AP24" s="78">
        <f t="shared" si="9"/>
        <v>10602615.33</v>
      </c>
      <c r="AQ24" s="78">
        <f t="shared" si="9"/>
        <v>10645712.85</v>
      </c>
      <c r="AR24" s="78">
        <f t="shared" si="9"/>
        <v>10724054.95</v>
      </c>
      <c r="AS24" s="78">
        <f t="shared" si="9"/>
        <v>10839600.33</v>
      </c>
      <c r="AT24" s="78">
        <f t="shared" si="9"/>
        <v>10992360.67</v>
      </c>
      <c r="AU24" s="78">
        <f t="shared" si="9"/>
        <v>11170662.73</v>
      </c>
      <c r="AV24" s="78">
        <f t="shared" si="9"/>
        <v>11349195.51</v>
      </c>
      <c r="AW24" s="78">
        <f t="shared" si="9"/>
        <v>11541593.85</v>
      </c>
      <c r="AX24" s="78">
        <f t="shared" si="9"/>
        <v>11734228.75</v>
      </c>
      <c r="AY24" s="78">
        <f t="shared" si="9"/>
        <v>11927100.21</v>
      </c>
      <c r="AZ24" s="78">
        <f t="shared" si="9"/>
        <v>12120208.23</v>
      </c>
      <c r="BA24" s="78">
        <f t="shared" si="9"/>
        <v>12313552.81</v>
      </c>
      <c r="BB24" s="78">
        <f t="shared" si="9"/>
        <v>12507133.95</v>
      </c>
      <c r="BC24" s="78">
        <f t="shared" si="9"/>
        <v>12689224.23</v>
      </c>
      <c r="BD24" s="78">
        <f t="shared" si="9"/>
        <v>12909827.22</v>
      </c>
      <c r="BE24" s="78">
        <f t="shared" si="9"/>
        <v>13144792.97</v>
      </c>
      <c r="BF24" s="78">
        <f t="shared" si="9"/>
        <v>13418289.55</v>
      </c>
      <c r="BG24" s="78">
        <f t="shared" si="9"/>
        <v>13712209.02</v>
      </c>
      <c r="BH24" s="78">
        <f t="shared" si="9"/>
        <v>14038638.45</v>
      </c>
      <c r="BI24" s="78">
        <f t="shared" si="9"/>
        <v>14385508.88</v>
      </c>
      <c r="BJ24" s="78">
        <f t="shared" si="9"/>
        <v>14770949.4</v>
      </c>
      <c r="BK24" s="78">
        <f t="shared" si="9"/>
        <v>15170810.04</v>
      </c>
      <c r="BL24" s="78">
        <f t="shared" si="9"/>
        <v>15609258.89</v>
      </c>
      <c r="BM24" s="78">
        <f t="shared" si="9"/>
        <v>16104428.03</v>
      </c>
      <c r="BN24" s="78">
        <f t="shared" si="9"/>
        <v>16632170.54</v>
      </c>
    </row>
    <row r="25" ht="15.75" customHeight="1">
      <c r="A25" s="76" t="s">
        <v>79</v>
      </c>
      <c r="B25" s="77"/>
      <c r="C25" s="77"/>
      <c r="D25" s="77"/>
      <c r="E25" s="77"/>
      <c r="F25" s="77"/>
      <c r="G25" s="81">
        <f t="shared" ref="G25:BN25" si="10">G18+G24</f>
        <v>226314.2579</v>
      </c>
      <c r="H25" s="81">
        <f t="shared" si="10"/>
        <v>519367.3809</v>
      </c>
      <c r="I25" s="81">
        <f t="shared" si="10"/>
        <v>937150.1888</v>
      </c>
      <c r="J25" s="81">
        <f t="shared" si="10"/>
        <v>1095784.219</v>
      </c>
      <c r="K25" s="81">
        <f t="shared" si="10"/>
        <v>1516724.21</v>
      </c>
      <c r="L25" s="81">
        <f t="shared" si="10"/>
        <v>1648497.865</v>
      </c>
      <c r="M25" s="81">
        <f t="shared" si="10"/>
        <v>1719334.891</v>
      </c>
      <c r="N25" s="81">
        <f t="shared" si="10"/>
        <v>1781984.303</v>
      </c>
      <c r="O25" s="81">
        <f t="shared" si="10"/>
        <v>1818523.584</v>
      </c>
      <c r="P25" s="81">
        <f t="shared" si="10"/>
        <v>1806055.874</v>
      </c>
      <c r="Q25" s="81">
        <f t="shared" si="10"/>
        <v>1796659.355</v>
      </c>
      <c r="R25" s="81">
        <f t="shared" si="10"/>
        <v>1779672.605</v>
      </c>
      <c r="S25" s="81">
        <f t="shared" si="10"/>
        <v>1784839.244</v>
      </c>
      <c r="T25" s="81">
        <f t="shared" si="10"/>
        <v>1792560.513</v>
      </c>
      <c r="U25" s="81">
        <f t="shared" si="10"/>
        <v>11809859.36</v>
      </c>
      <c r="V25" s="81">
        <f t="shared" si="10"/>
        <v>11832323.29</v>
      </c>
      <c r="W25" s="81">
        <f t="shared" si="10"/>
        <v>11859954.82</v>
      </c>
      <c r="X25" s="81">
        <f t="shared" si="10"/>
        <v>11938061.03</v>
      </c>
      <c r="Y25" s="81">
        <f t="shared" si="10"/>
        <v>12021347.44</v>
      </c>
      <c r="Z25" s="81">
        <f t="shared" si="10"/>
        <v>11971147.93</v>
      </c>
      <c r="AA25" s="81">
        <f t="shared" si="10"/>
        <v>11913643.64</v>
      </c>
      <c r="AB25" s="81">
        <f t="shared" si="10"/>
        <v>11846268.6</v>
      </c>
      <c r="AC25" s="81">
        <f t="shared" si="10"/>
        <v>11769967.08</v>
      </c>
      <c r="AD25" s="81">
        <f t="shared" si="10"/>
        <v>11725313.4</v>
      </c>
      <c r="AE25" s="81">
        <f t="shared" si="10"/>
        <v>11771725.48</v>
      </c>
      <c r="AF25" s="81">
        <f t="shared" si="10"/>
        <v>11851596.58</v>
      </c>
      <c r="AG25" s="81">
        <f t="shared" si="10"/>
        <v>11895593.81</v>
      </c>
      <c r="AH25" s="81">
        <f t="shared" si="10"/>
        <v>11894628.66</v>
      </c>
      <c r="AI25" s="81">
        <f t="shared" si="10"/>
        <v>11882945.31</v>
      </c>
      <c r="AJ25" s="81">
        <f t="shared" si="10"/>
        <v>11871429.77</v>
      </c>
      <c r="AK25" s="81">
        <f t="shared" si="10"/>
        <v>11860082.03</v>
      </c>
      <c r="AL25" s="81">
        <f t="shared" si="10"/>
        <v>11848902.1</v>
      </c>
      <c r="AM25" s="81">
        <f t="shared" si="10"/>
        <v>11837889.97</v>
      </c>
      <c r="AN25" s="81">
        <f t="shared" si="10"/>
        <v>11827045.65</v>
      </c>
      <c r="AO25" s="81">
        <f t="shared" si="10"/>
        <v>11816369.13</v>
      </c>
      <c r="AP25" s="81">
        <f t="shared" si="10"/>
        <v>11805860.42</v>
      </c>
      <c r="AQ25" s="81">
        <f t="shared" si="10"/>
        <v>11911217.55</v>
      </c>
      <c r="AR25" s="81">
        <f t="shared" si="10"/>
        <v>12109456.55</v>
      </c>
      <c r="AS25" s="81">
        <f t="shared" si="10"/>
        <v>12344073.93</v>
      </c>
      <c r="AT25" s="81">
        <f t="shared" si="10"/>
        <v>12619144.67</v>
      </c>
      <c r="AU25" s="81">
        <f t="shared" si="10"/>
        <v>12900590.73</v>
      </c>
      <c r="AV25" s="81">
        <f t="shared" si="10"/>
        <v>13121481.91</v>
      </c>
      <c r="AW25" s="81">
        <f t="shared" si="10"/>
        <v>13337048.25</v>
      </c>
      <c r="AX25" s="81">
        <f t="shared" si="10"/>
        <v>13552860.75</v>
      </c>
      <c r="AY25" s="81">
        <f t="shared" si="10"/>
        <v>13746509.81</v>
      </c>
      <c r="AZ25" s="81">
        <f t="shared" si="10"/>
        <v>13940395.43</v>
      </c>
      <c r="BA25" s="81">
        <f t="shared" si="10"/>
        <v>14134517.61</v>
      </c>
      <c r="BB25" s="81">
        <f t="shared" si="10"/>
        <v>14328876.35</v>
      </c>
      <c r="BC25" s="81">
        <f t="shared" si="10"/>
        <v>14529016.93</v>
      </c>
      <c r="BD25" s="81">
        <f t="shared" si="10"/>
        <v>14827547.22</v>
      </c>
      <c r="BE25" s="81">
        <f t="shared" si="10"/>
        <v>15145254.02</v>
      </c>
      <c r="BF25" s="81">
        <f t="shared" si="10"/>
        <v>15501520</v>
      </c>
      <c r="BG25" s="81">
        <f t="shared" si="10"/>
        <v>15887691.95</v>
      </c>
      <c r="BH25" s="81">
        <f t="shared" si="10"/>
        <v>16296952.2</v>
      </c>
      <c r="BI25" s="81">
        <f t="shared" si="10"/>
        <v>16726681.8</v>
      </c>
      <c r="BJ25" s="81">
        <f t="shared" si="10"/>
        <v>17204464.57</v>
      </c>
      <c r="BK25" s="81">
        <f t="shared" si="10"/>
        <v>17687245.81</v>
      </c>
      <c r="BL25" s="81">
        <f t="shared" si="10"/>
        <v>18208643.61</v>
      </c>
      <c r="BM25" s="81">
        <f t="shared" si="10"/>
        <v>18852954.23</v>
      </c>
      <c r="BN25" s="81">
        <f t="shared" si="10"/>
        <v>19520426.02</v>
      </c>
    </row>
    <row r="26" ht="15.75" customHeight="1">
      <c r="A26" s="82"/>
      <c r="B26" s="82"/>
      <c r="C26" s="82"/>
      <c r="D26" s="82"/>
      <c r="E26" s="82"/>
      <c r="F26" s="82" t="s">
        <v>80</v>
      </c>
      <c r="G26" s="83">
        <f t="shared" ref="G26:BN26" si="11">G14-G25</f>
        <v>0</v>
      </c>
      <c r="H26" s="83">
        <f t="shared" si="11"/>
        <v>0</v>
      </c>
      <c r="I26" s="83">
        <f t="shared" si="11"/>
        <v>-0.0000000001164153218</v>
      </c>
      <c r="J26" s="83">
        <f t="shared" si="11"/>
        <v>-0.0000000002328306437</v>
      </c>
      <c r="K26" s="83">
        <f t="shared" si="11"/>
        <v>0</v>
      </c>
      <c r="L26" s="83">
        <f t="shared" si="11"/>
        <v>0</v>
      </c>
      <c r="M26" s="83">
        <f t="shared" si="11"/>
        <v>0</v>
      </c>
      <c r="N26" s="83">
        <f t="shared" si="11"/>
        <v>0</v>
      </c>
      <c r="O26" s="83">
        <f t="shared" si="11"/>
        <v>0</v>
      </c>
      <c r="P26" s="83">
        <f t="shared" si="11"/>
        <v>0</v>
      </c>
      <c r="Q26" s="83">
        <f t="shared" si="11"/>
        <v>-0.0000000002328306437</v>
      </c>
      <c r="R26" s="83">
        <f t="shared" si="11"/>
        <v>0</v>
      </c>
      <c r="S26" s="83">
        <f t="shared" si="11"/>
        <v>0</v>
      </c>
      <c r="T26" s="83">
        <f t="shared" si="11"/>
        <v>-0.0000000002328306437</v>
      </c>
      <c r="U26" s="83">
        <f t="shared" si="11"/>
        <v>0</v>
      </c>
      <c r="V26" s="83">
        <f t="shared" si="11"/>
        <v>0.000000001862645149</v>
      </c>
      <c r="W26" s="83">
        <f t="shared" si="11"/>
        <v>0</v>
      </c>
      <c r="X26" s="83">
        <f t="shared" si="11"/>
        <v>0.000000001862645149</v>
      </c>
      <c r="Y26" s="83">
        <f t="shared" si="11"/>
        <v>0.000000001862645149</v>
      </c>
      <c r="Z26" s="83">
        <f t="shared" si="11"/>
        <v>-0.000000001862645149</v>
      </c>
      <c r="AA26" s="83">
        <f t="shared" si="11"/>
        <v>0</v>
      </c>
      <c r="AB26" s="83">
        <f t="shared" si="11"/>
        <v>-0.000000001862645149</v>
      </c>
      <c r="AC26" s="83">
        <f t="shared" si="11"/>
        <v>0</v>
      </c>
      <c r="AD26" s="83">
        <f t="shared" si="11"/>
        <v>0</v>
      </c>
      <c r="AE26" s="83">
        <f t="shared" si="11"/>
        <v>0</v>
      </c>
      <c r="AF26" s="83">
        <f t="shared" si="11"/>
        <v>0</v>
      </c>
      <c r="AG26" s="83">
        <f t="shared" si="11"/>
        <v>0</v>
      </c>
      <c r="AH26" s="83">
        <f t="shared" si="11"/>
        <v>-0.000000001862645149</v>
      </c>
      <c r="AI26" s="83">
        <f t="shared" si="11"/>
        <v>0</v>
      </c>
      <c r="AJ26" s="83">
        <f t="shared" si="11"/>
        <v>0.000000001862645149</v>
      </c>
      <c r="AK26" s="83">
        <f t="shared" si="11"/>
        <v>0</v>
      </c>
      <c r="AL26" s="83">
        <f t="shared" si="11"/>
        <v>0</v>
      </c>
      <c r="AM26" s="83">
        <f t="shared" si="11"/>
        <v>0</v>
      </c>
      <c r="AN26" s="83">
        <f t="shared" si="11"/>
        <v>-0.000000001862645149</v>
      </c>
      <c r="AO26" s="83">
        <f t="shared" si="11"/>
        <v>0</v>
      </c>
      <c r="AP26" s="83">
        <f t="shared" si="11"/>
        <v>0</v>
      </c>
      <c r="AQ26" s="83">
        <f t="shared" si="11"/>
        <v>-0.000000003725290298</v>
      </c>
      <c r="AR26" s="83">
        <f t="shared" si="11"/>
        <v>0</v>
      </c>
      <c r="AS26" s="83">
        <f t="shared" si="11"/>
        <v>-0.000000001862645149</v>
      </c>
      <c r="AT26" s="83">
        <f t="shared" si="11"/>
        <v>-0.000000001862645149</v>
      </c>
      <c r="AU26" s="83">
        <f t="shared" si="11"/>
        <v>-0.000000001862645149</v>
      </c>
      <c r="AV26" s="83">
        <f t="shared" si="11"/>
        <v>-0.000000001862645149</v>
      </c>
      <c r="AW26" s="83">
        <f t="shared" si="11"/>
        <v>-0.000000001862645149</v>
      </c>
      <c r="AX26" s="83">
        <f t="shared" si="11"/>
        <v>0</v>
      </c>
      <c r="AY26" s="83">
        <f t="shared" si="11"/>
        <v>0</v>
      </c>
      <c r="AZ26" s="83">
        <f t="shared" si="11"/>
        <v>-0.000000001862645149</v>
      </c>
      <c r="BA26" s="83">
        <f t="shared" si="11"/>
        <v>-0.000000001862645149</v>
      </c>
      <c r="BB26" s="83">
        <f t="shared" si="11"/>
        <v>0</v>
      </c>
      <c r="BC26" s="83">
        <f t="shared" si="11"/>
        <v>0</v>
      </c>
      <c r="BD26" s="83">
        <f t="shared" si="11"/>
        <v>0</v>
      </c>
      <c r="BE26" s="83">
        <f t="shared" si="11"/>
        <v>0</v>
      </c>
      <c r="BF26" s="83">
        <f t="shared" si="11"/>
        <v>-0.000000003725290298</v>
      </c>
      <c r="BG26" s="83">
        <f t="shared" si="11"/>
        <v>-0.000000001862645149</v>
      </c>
      <c r="BH26" s="83">
        <f t="shared" si="11"/>
        <v>-0.000000001862645149</v>
      </c>
      <c r="BI26" s="83">
        <f t="shared" si="11"/>
        <v>-0.000000003725290298</v>
      </c>
      <c r="BJ26" s="83">
        <f t="shared" si="11"/>
        <v>0</v>
      </c>
      <c r="BK26" s="83">
        <f t="shared" si="11"/>
        <v>0</v>
      </c>
      <c r="BL26" s="83">
        <f t="shared" si="11"/>
        <v>0.000000003725290298</v>
      </c>
      <c r="BM26" s="83">
        <f t="shared" si="11"/>
        <v>0</v>
      </c>
      <c r="BN26" s="83">
        <f t="shared" si="11"/>
        <v>-0.000000003725290298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2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</row>
  </sheetData>
  <mergeCells count="1">
    <mergeCell ref="B7:F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0" outlineLevelCol="1"/>
  <cols>
    <col customWidth="1" min="1" max="1" width="30.38"/>
    <col customWidth="1" hidden="1" min="2" max="6" width="10.63"/>
    <col min="7" max="18" width="12.63" outlineLevel="1"/>
    <col min="20" max="31" width="12.63" outlineLevel="1"/>
    <col min="33" max="44" width="12.63" outlineLevel="1"/>
  </cols>
  <sheetData>
    <row r="1">
      <c r="A1" s="1" t="s">
        <v>0</v>
      </c>
      <c r="B1" s="61"/>
      <c r="C1" s="61"/>
      <c r="D1" s="61"/>
      <c r="E1" s="61"/>
      <c r="F1" s="6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61" t="s">
        <v>81</v>
      </c>
      <c r="B2" s="61"/>
      <c r="C2" s="61"/>
      <c r="D2" s="61"/>
      <c r="E2" s="61"/>
      <c r="F2" s="6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>
      <c r="A3" s="62"/>
      <c r="B3" s="64"/>
      <c r="C3" s="64"/>
      <c r="D3" s="64"/>
      <c r="E3" s="64"/>
      <c r="F3" s="64"/>
      <c r="G3" s="8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ht="15.0" customHeight="1">
      <c r="A5" s="4"/>
      <c r="B5" s="68" t="s">
        <v>82</v>
      </c>
      <c r="C5" s="69"/>
      <c r="D5" s="69"/>
      <c r="E5" s="69"/>
      <c r="F5" s="69"/>
      <c r="G5" s="85" t="s">
        <v>5</v>
      </c>
      <c r="H5" s="85" t="s">
        <v>5</v>
      </c>
      <c r="I5" s="85" t="s">
        <v>5</v>
      </c>
      <c r="J5" s="85" t="s">
        <v>5</v>
      </c>
      <c r="K5" s="85" t="s">
        <v>5</v>
      </c>
      <c r="L5" s="85" t="s">
        <v>5</v>
      </c>
      <c r="M5" s="85" t="s">
        <v>5</v>
      </c>
      <c r="N5" s="85" t="s">
        <v>5</v>
      </c>
      <c r="O5" s="85" t="s">
        <v>5</v>
      </c>
      <c r="P5" s="85" t="s">
        <v>5</v>
      </c>
      <c r="Q5" s="85" t="s">
        <v>5</v>
      </c>
      <c r="R5" s="85" t="s">
        <v>5</v>
      </c>
      <c r="S5" s="85" t="s">
        <v>5</v>
      </c>
      <c r="T5" s="85" t="s">
        <v>5</v>
      </c>
      <c r="U5" s="85" t="s">
        <v>5</v>
      </c>
      <c r="V5" s="85" t="s">
        <v>5</v>
      </c>
      <c r="W5" s="85" t="s">
        <v>5</v>
      </c>
      <c r="X5" s="85" t="s">
        <v>5</v>
      </c>
      <c r="Y5" s="85" t="s">
        <v>5</v>
      </c>
      <c r="Z5" s="85" t="s">
        <v>5</v>
      </c>
      <c r="AA5" s="85" t="s">
        <v>5</v>
      </c>
      <c r="AB5" s="85" t="s">
        <v>5</v>
      </c>
      <c r="AC5" s="85" t="s">
        <v>5</v>
      </c>
      <c r="AD5" s="85" t="s">
        <v>5</v>
      </c>
      <c r="AE5" s="85" t="s">
        <v>5</v>
      </c>
      <c r="AF5" s="85" t="s">
        <v>5</v>
      </c>
      <c r="AG5" s="85" t="s">
        <v>5</v>
      </c>
      <c r="AH5" s="85" t="s">
        <v>5</v>
      </c>
      <c r="AI5" s="85" t="s">
        <v>5</v>
      </c>
      <c r="AJ5" s="85" t="s">
        <v>5</v>
      </c>
      <c r="AK5" s="85" t="s">
        <v>5</v>
      </c>
      <c r="AL5" s="85" t="s">
        <v>5</v>
      </c>
      <c r="AM5" s="85" t="s">
        <v>5</v>
      </c>
      <c r="AN5" s="85" t="s">
        <v>5</v>
      </c>
      <c r="AO5" s="85" t="s">
        <v>5</v>
      </c>
      <c r="AP5" s="85" t="s">
        <v>5</v>
      </c>
      <c r="AQ5" s="85" t="s">
        <v>5</v>
      </c>
      <c r="AR5" s="85" t="s">
        <v>5</v>
      </c>
      <c r="AS5" s="85" t="s">
        <v>5</v>
      </c>
      <c r="AT5" s="85" t="s">
        <v>5</v>
      </c>
      <c r="AU5" s="85" t="s">
        <v>5</v>
      </c>
      <c r="AV5" s="85" t="s">
        <v>5</v>
      </c>
      <c r="AW5" s="85" t="s">
        <v>5</v>
      </c>
      <c r="AX5" s="85" t="s">
        <v>5</v>
      </c>
      <c r="AY5" s="85" t="s">
        <v>5</v>
      </c>
      <c r="AZ5" s="85" t="s">
        <v>5</v>
      </c>
      <c r="BA5" s="85" t="s">
        <v>5</v>
      </c>
      <c r="BB5" s="85" t="s">
        <v>5</v>
      </c>
      <c r="BC5" s="85" t="s">
        <v>5</v>
      </c>
      <c r="BD5" s="85" t="s">
        <v>5</v>
      </c>
      <c r="BE5" s="85" t="s">
        <v>5</v>
      </c>
      <c r="BF5" s="85" t="s">
        <v>5</v>
      </c>
      <c r="BG5" s="85" t="s">
        <v>5</v>
      </c>
      <c r="BH5" s="85" t="s">
        <v>5</v>
      </c>
      <c r="BI5" s="85" t="s">
        <v>5</v>
      </c>
      <c r="BJ5" s="85" t="s">
        <v>5</v>
      </c>
      <c r="BK5" s="85" t="s">
        <v>5</v>
      </c>
      <c r="BL5" s="85" t="s">
        <v>5</v>
      </c>
      <c r="BM5" s="85" t="s">
        <v>5</v>
      </c>
      <c r="BN5" s="85" t="s">
        <v>5</v>
      </c>
    </row>
    <row r="6" ht="15.0" customHeight="1">
      <c r="A6" s="70"/>
      <c r="B6" s="6">
        <v>1.0</v>
      </c>
      <c r="C6" s="6">
        <v>2.0</v>
      </c>
      <c r="D6" s="6">
        <v>3.0</v>
      </c>
      <c r="E6" s="6">
        <v>4.0</v>
      </c>
      <c r="F6" s="6">
        <v>5.0</v>
      </c>
      <c r="G6" s="7">
        <v>44562.0</v>
      </c>
      <c r="H6" s="7">
        <v>44593.0</v>
      </c>
      <c r="I6" s="7">
        <v>44621.0</v>
      </c>
      <c r="J6" s="7">
        <v>44652.0</v>
      </c>
      <c r="K6" s="7">
        <v>44682.0</v>
      </c>
      <c r="L6" s="7">
        <v>44713.0</v>
      </c>
      <c r="M6" s="7">
        <v>44743.0</v>
      </c>
      <c r="N6" s="7">
        <v>44774.0</v>
      </c>
      <c r="O6" s="7">
        <v>44805.0</v>
      </c>
      <c r="P6" s="7">
        <v>44835.0</v>
      </c>
      <c r="Q6" s="7">
        <v>44866.0</v>
      </c>
      <c r="R6" s="7">
        <v>44896.0</v>
      </c>
      <c r="S6" s="7">
        <v>44927.0</v>
      </c>
      <c r="T6" s="7">
        <v>44958.0</v>
      </c>
      <c r="U6" s="7">
        <v>44986.0</v>
      </c>
      <c r="V6" s="7">
        <v>45017.0</v>
      </c>
      <c r="W6" s="7">
        <v>45047.0</v>
      </c>
      <c r="X6" s="7">
        <v>45078.0</v>
      </c>
      <c r="Y6" s="7">
        <v>45108.0</v>
      </c>
      <c r="Z6" s="7">
        <v>45139.0</v>
      </c>
      <c r="AA6" s="7">
        <v>45170.0</v>
      </c>
      <c r="AB6" s="7">
        <v>45200.0</v>
      </c>
      <c r="AC6" s="7">
        <v>45231.0</v>
      </c>
      <c r="AD6" s="7">
        <v>45261.0</v>
      </c>
      <c r="AE6" s="7">
        <v>45292.0</v>
      </c>
      <c r="AF6" s="7">
        <v>45323.0</v>
      </c>
      <c r="AG6" s="7">
        <v>45352.0</v>
      </c>
      <c r="AH6" s="7">
        <v>45383.0</v>
      </c>
      <c r="AI6" s="7">
        <v>45413.0</v>
      </c>
      <c r="AJ6" s="7">
        <v>45444.0</v>
      </c>
      <c r="AK6" s="7">
        <v>45474.0</v>
      </c>
      <c r="AL6" s="7">
        <v>45505.0</v>
      </c>
      <c r="AM6" s="7">
        <v>45536.0</v>
      </c>
      <c r="AN6" s="7">
        <v>45566.0</v>
      </c>
      <c r="AO6" s="7">
        <v>45597.0</v>
      </c>
      <c r="AP6" s="7">
        <v>45627.0</v>
      </c>
      <c r="AQ6" s="7">
        <v>45658.0</v>
      </c>
      <c r="AR6" s="7">
        <v>45689.0</v>
      </c>
      <c r="AS6" s="7">
        <v>45717.0</v>
      </c>
      <c r="AT6" s="7">
        <v>45748.0</v>
      </c>
      <c r="AU6" s="7">
        <v>45778.0</v>
      </c>
      <c r="AV6" s="7">
        <v>45809.0</v>
      </c>
      <c r="AW6" s="7">
        <v>45839.0</v>
      </c>
      <c r="AX6" s="7">
        <v>45870.0</v>
      </c>
      <c r="AY6" s="7">
        <v>45901.0</v>
      </c>
      <c r="AZ6" s="7">
        <v>45931.0</v>
      </c>
      <c r="BA6" s="7">
        <v>45962.0</v>
      </c>
      <c r="BB6" s="7">
        <v>45992.0</v>
      </c>
      <c r="BC6" s="7">
        <v>46023.0</v>
      </c>
      <c r="BD6" s="7">
        <v>46054.0</v>
      </c>
      <c r="BE6" s="7">
        <v>46082.0</v>
      </c>
      <c r="BF6" s="7">
        <v>46113.0</v>
      </c>
      <c r="BG6" s="7">
        <v>46143.0</v>
      </c>
      <c r="BH6" s="7">
        <v>46174.0</v>
      </c>
      <c r="BI6" s="7">
        <v>46204.0</v>
      </c>
      <c r="BJ6" s="7">
        <v>46235.0</v>
      </c>
      <c r="BK6" s="7">
        <v>46266.0</v>
      </c>
      <c r="BL6" s="7">
        <v>46296.0</v>
      </c>
      <c r="BM6" s="7">
        <v>46327.0</v>
      </c>
      <c r="BN6" s="7">
        <v>46357.0</v>
      </c>
    </row>
    <row r="7">
      <c r="A7" s="71" t="s">
        <v>83</v>
      </c>
      <c r="B7" s="71"/>
      <c r="C7" s="71"/>
      <c r="D7" s="71"/>
      <c r="E7" s="71"/>
      <c r="F7" s="7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>
      <c r="A8" s="74" t="s">
        <v>56</v>
      </c>
      <c r="B8" s="74"/>
      <c r="C8" s="74"/>
      <c r="D8" s="74"/>
      <c r="E8" s="74"/>
      <c r="F8" s="74"/>
      <c r="G8" s="12">
        <f>'Monthly Income'!C28</f>
        <v>-51706.74207</v>
      </c>
      <c r="H8" s="12">
        <f>'Monthly Income'!D28</f>
        <v>-23478.37707</v>
      </c>
      <c r="I8" s="12">
        <f>'Monthly Income'!E28</f>
        <v>13677.80793</v>
      </c>
      <c r="J8" s="12">
        <f>'Monthly Income'!F28</f>
        <v>21960.78043</v>
      </c>
      <c r="K8" s="12">
        <f>'Monthly Income'!G28</f>
        <v>51714.24043</v>
      </c>
      <c r="L8" s="12">
        <f>'Monthly Income'!H28</f>
        <v>54511.15543</v>
      </c>
      <c r="M8" s="12">
        <f>'Monthly Income'!I28</f>
        <v>56553.52543</v>
      </c>
      <c r="N8" s="12">
        <f>'Monthly Income'!J28</f>
        <v>48344.91293</v>
      </c>
      <c r="O8" s="12">
        <f>'Monthly Income'!K28</f>
        <v>22213.78043</v>
      </c>
      <c r="P8" s="12">
        <f>'Monthly Income'!L28</f>
        <v>-26814.20957</v>
      </c>
      <c r="Q8" s="12">
        <f>'Monthly Income'!M28</f>
        <v>-23764.01957</v>
      </c>
      <c r="R8" s="12">
        <f>'Monthly Income'!N28</f>
        <v>-31375.24957</v>
      </c>
      <c r="S8" s="12">
        <f>'Monthly Income'!O28</f>
        <v>-7863.811067</v>
      </c>
      <c r="T8" s="12">
        <f>'Monthly Income'!P28</f>
        <v>-8360.681067</v>
      </c>
      <c r="U8" s="12">
        <f>'Monthly Income'!Q28</f>
        <v>-3208.176567</v>
      </c>
      <c r="V8" s="12">
        <f>'Monthly Income'!R28</f>
        <v>1946.852433</v>
      </c>
      <c r="W8" s="12">
        <f>'Monthly Income'!S28</f>
        <v>7104.405933</v>
      </c>
      <c r="X8" s="12">
        <f>'Monthly Income'!T28</f>
        <v>27414.00843</v>
      </c>
      <c r="Y8" s="12">
        <f>'Monthly Income'!U28</f>
        <v>32579.13543</v>
      </c>
      <c r="Z8" s="12">
        <f>'Monthly Income'!V28</f>
        <v>-70766.83807</v>
      </c>
      <c r="AA8" s="12">
        <f>'Monthly Income'!W28</f>
        <v>-78081.66207</v>
      </c>
      <c r="AB8" s="12">
        <f>'Monthly Income'!X28</f>
        <v>-87962.46157</v>
      </c>
      <c r="AC8" s="12">
        <f>'Monthly Income'!Y28</f>
        <v>-96898.99907</v>
      </c>
      <c r="AD8" s="12">
        <f>'Monthly Income'!Z28</f>
        <v>-85366.22507</v>
      </c>
      <c r="AE8" s="12">
        <f>'Monthly Income'!AA28</f>
        <v>-27727.49557</v>
      </c>
      <c r="AF8" s="12">
        <f>'Monthly Income'!AB28</f>
        <v>-2691.487317</v>
      </c>
      <c r="AG8" s="12">
        <f>'Monthly Income'!AC28</f>
        <v>-4763.694817</v>
      </c>
      <c r="AH8" s="12">
        <f>'Monthly Income'!AD28</f>
        <v>-11180.90232</v>
      </c>
      <c r="AI8" s="12">
        <f>'Monthly Income'!AE28</f>
        <v>-12261.59732</v>
      </c>
      <c r="AJ8" s="12">
        <f>'Monthly Income'!AF28</f>
        <v>-12093.79232</v>
      </c>
      <c r="AK8" s="12">
        <f>'Monthly Income'!AG28</f>
        <v>-11925.98732</v>
      </c>
      <c r="AL8" s="12">
        <f>'Monthly Income'!AH28</f>
        <v>-11758.18232</v>
      </c>
      <c r="AM8" s="12">
        <f>'Monthly Income'!AI28</f>
        <v>-11590.37732</v>
      </c>
      <c r="AN8" s="12">
        <f>'Monthly Income'!AJ28</f>
        <v>-11422.57232</v>
      </c>
      <c r="AO8" s="12">
        <f>'Monthly Income'!AK28</f>
        <v>-11254.76732</v>
      </c>
      <c r="AP8" s="12">
        <f>'Monthly Income'!AL28</f>
        <v>-11086.96232</v>
      </c>
      <c r="AQ8" s="12">
        <f>'Monthly Income'!AM28</f>
        <v>43097.51143</v>
      </c>
      <c r="AR8" s="12">
        <f>'Monthly Income'!AN28</f>
        <v>78342.10543</v>
      </c>
      <c r="AS8" s="12">
        <f>'Monthly Income'!AO28</f>
        <v>115545.3814</v>
      </c>
      <c r="AT8" s="12">
        <f>'Monthly Income'!AP28</f>
        <v>152760.3394</v>
      </c>
      <c r="AU8" s="12">
        <f>'Monthly Income'!AQ28</f>
        <v>178302.0589</v>
      </c>
      <c r="AV8" s="12">
        <f>'Monthly Income'!AR28</f>
        <v>178532.7784</v>
      </c>
      <c r="AW8" s="12">
        <f>'Monthly Income'!AS28</f>
        <v>192398.3389</v>
      </c>
      <c r="AX8" s="12">
        <f>'Monthly Income'!AT28</f>
        <v>192634.8994</v>
      </c>
      <c r="AY8" s="12">
        <f>'Monthly Income'!AU28</f>
        <v>192871.4599</v>
      </c>
      <c r="AZ8" s="12">
        <f>'Monthly Income'!AV28</f>
        <v>193108.0204</v>
      </c>
      <c r="BA8" s="12">
        <f>'Monthly Income'!AW28</f>
        <v>193344.5809</v>
      </c>
      <c r="BB8" s="12">
        <f>'Monthly Income'!AX28</f>
        <v>193581.1414</v>
      </c>
      <c r="BC8" s="12">
        <f>'Monthly Income'!AY28</f>
        <v>182090.2774</v>
      </c>
      <c r="BD8" s="12">
        <f>'Monthly Income'!AZ28</f>
        <v>220602.9934</v>
      </c>
      <c r="BE8" s="12">
        <f>'Monthly Income'!BA28</f>
        <v>234965.7484</v>
      </c>
      <c r="BF8" s="12">
        <f>'Monthly Income'!BB28</f>
        <v>273496.5814</v>
      </c>
      <c r="BG8" s="12">
        <f>'Monthly Income'!BC28</f>
        <v>293919.4729</v>
      </c>
      <c r="BH8" s="12">
        <f>'Monthly Income'!BD28</f>
        <v>326429.4229</v>
      </c>
      <c r="BI8" s="12">
        <f>'Monthly Income'!BE28</f>
        <v>346870.4314</v>
      </c>
      <c r="BJ8" s="12">
        <f>'Monthly Income'!BF28</f>
        <v>385440.5179</v>
      </c>
      <c r="BK8" s="12">
        <f>'Monthly Income'!BG28</f>
        <v>399860.6434</v>
      </c>
      <c r="BL8" s="12">
        <f>'Monthly Income'!BH28</f>
        <v>438448.8469</v>
      </c>
      <c r="BM8" s="12">
        <f>'Monthly Income'!BI28</f>
        <v>495169.1479</v>
      </c>
      <c r="BN8" s="12">
        <f>'Monthly Income'!BJ28</f>
        <v>527742.5074</v>
      </c>
    </row>
    <row r="9">
      <c r="A9" s="74" t="s">
        <v>84</v>
      </c>
      <c r="B9" s="74"/>
      <c r="C9" s="74"/>
      <c r="D9" s="74"/>
      <c r="E9" s="74"/>
      <c r="F9" s="74"/>
      <c r="G9" s="12">
        <f>'Monthly Income'!C22</f>
        <v>50</v>
      </c>
      <c r="H9" s="12">
        <f>'Monthly Income'!D22</f>
        <v>50</v>
      </c>
      <c r="I9" s="12">
        <f>'Monthly Income'!E22</f>
        <v>50</v>
      </c>
      <c r="J9" s="12">
        <f>'Monthly Income'!F22</f>
        <v>66.66666667</v>
      </c>
      <c r="K9" s="12">
        <f>'Monthly Income'!G22</f>
        <v>66.66666667</v>
      </c>
      <c r="L9" s="12">
        <f>'Monthly Income'!H22</f>
        <v>66.66666667</v>
      </c>
      <c r="M9" s="12">
        <f>'Monthly Income'!I22</f>
        <v>66.66666667</v>
      </c>
      <c r="N9" s="12">
        <f>'Monthly Income'!J22</f>
        <v>83.33333333</v>
      </c>
      <c r="O9" s="12">
        <f>'Monthly Income'!K22</f>
        <v>133.3333333</v>
      </c>
      <c r="P9" s="12">
        <f>'Monthly Income'!L22</f>
        <v>216.6666667</v>
      </c>
      <c r="Q9" s="12">
        <f>'Monthly Income'!M22</f>
        <v>216.6666667</v>
      </c>
      <c r="R9" s="12">
        <f>'Monthly Income'!N22</f>
        <v>233.3333333</v>
      </c>
      <c r="S9" s="12">
        <f>'Monthly Income'!O22</f>
        <v>241.6666667</v>
      </c>
      <c r="T9" s="12">
        <f>'Monthly Income'!P22</f>
        <v>250</v>
      </c>
      <c r="U9" s="12">
        <f>'Monthly Income'!Q22</f>
        <v>250</v>
      </c>
      <c r="V9" s="12">
        <f>'Monthly Income'!R22</f>
        <v>250</v>
      </c>
      <c r="W9" s="12">
        <f>'Monthly Income'!S22</f>
        <v>250</v>
      </c>
      <c r="X9" s="12">
        <f>'Monthly Income'!T22</f>
        <v>250</v>
      </c>
      <c r="Y9" s="12">
        <f>'Monthly Income'!U22</f>
        <v>250</v>
      </c>
      <c r="Z9" s="12">
        <f>'Monthly Income'!V22</f>
        <v>483.3333333</v>
      </c>
      <c r="AA9" s="12">
        <f>'Monthly Income'!W22</f>
        <v>650</v>
      </c>
      <c r="AB9" s="12">
        <f>'Monthly Income'!X22</f>
        <v>683.3333333</v>
      </c>
      <c r="AC9" s="12">
        <f>'Monthly Income'!Y22</f>
        <v>716.6666667</v>
      </c>
      <c r="AD9" s="12">
        <f>'Monthly Income'!Z22</f>
        <v>766.6666667</v>
      </c>
      <c r="AE9" s="12">
        <f>'Monthly Income'!AA22</f>
        <v>783.3333333</v>
      </c>
      <c r="AF9" s="12">
        <f>'Monthly Income'!AB22</f>
        <v>750</v>
      </c>
      <c r="AG9" s="12">
        <f>'Monthly Income'!AC22</f>
        <v>783.3333333</v>
      </c>
      <c r="AH9" s="12">
        <f>'Monthly Income'!AD22</f>
        <v>800</v>
      </c>
      <c r="AI9" s="12">
        <f>'Monthly Income'!AE22</f>
        <v>816.6666667</v>
      </c>
      <c r="AJ9" s="12">
        <f>'Monthly Income'!AF22</f>
        <v>816.6666667</v>
      </c>
      <c r="AK9" s="12">
        <f>'Monthly Income'!AG22</f>
        <v>816.6666667</v>
      </c>
      <c r="AL9" s="12">
        <f>'Monthly Income'!AH22</f>
        <v>816.6666667</v>
      </c>
      <c r="AM9" s="12">
        <f>'Monthly Income'!AI22</f>
        <v>816.6666667</v>
      </c>
      <c r="AN9" s="12">
        <f>'Monthly Income'!AJ22</f>
        <v>816.6666667</v>
      </c>
      <c r="AO9" s="12">
        <f>'Monthly Income'!AK22</f>
        <v>816.6666667</v>
      </c>
      <c r="AP9" s="12">
        <f>'Monthly Income'!AL22</f>
        <v>816.6666667</v>
      </c>
      <c r="AQ9" s="12">
        <f>'Monthly Income'!AM22</f>
        <v>816.6666667</v>
      </c>
      <c r="AR9" s="12">
        <f>'Monthly Income'!AN22</f>
        <v>816.6666667</v>
      </c>
      <c r="AS9" s="12">
        <f>'Monthly Income'!AO22</f>
        <v>816.6666667</v>
      </c>
      <c r="AT9" s="12">
        <f>'Monthly Income'!AP22</f>
        <v>816.6666667</v>
      </c>
      <c r="AU9" s="12">
        <f>'Monthly Income'!AQ22</f>
        <v>816.6666667</v>
      </c>
      <c r="AV9" s="12">
        <f>'Monthly Income'!AR22</f>
        <v>816.6666667</v>
      </c>
      <c r="AW9" s="12">
        <f>'Monthly Income'!AS22</f>
        <v>816.6666667</v>
      </c>
      <c r="AX9" s="12">
        <f>'Monthly Income'!AT22</f>
        <v>816.6666667</v>
      </c>
      <c r="AY9" s="12">
        <f>'Monthly Income'!AU22</f>
        <v>816.6666667</v>
      </c>
      <c r="AZ9" s="12">
        <f>'Monthly Income'!AV22</f>
        <v>816.6666667</v>
      </c>
      <c r="BA9" s="12">
        <f>'Monthly Income'!AW22</f>
        <v>816.6666667</v>
      </c>
      <c r="BB9" s="12">
        <f>'Monthly Income'!AX22</f>
        <v>816.6666667</v>
      </c>
      <c r="BC9" s="12">
        <f>'Monthly Income'!AY22</f>
        <v>816.6666667</v>
      </c>
      <c r="BD9" s="12">
        <f>'Monthly Income'!AZ22</f>
        <v>816.6666667</v>
      </c>
      <c r="BE9" s="12">
        <f>'Monthly Income'!BA22</f>
        <v>816.6666667</v>
      </c>
      <c r="BF9" s="12">
        <f>'Monthly Income'!BB22</f>
        <v>816.6666667</v>
      </c>
      <c r="BG9" s="12">
        <f>'Monthly Income'!BC22</f>
        <v>816.6666667</v>
      </c>
      <c r="BH9" s="12">
        <f>'Monthly Income'!BD22</f>
        <v>816.6666667</v>
      </c>
      <c r="BI9" s="12">
        <f>'Monthly Income'!BE22</f>
        <v>816.6666667</v>
      </c>
      <c r="BJ9" s="12">
        <f>'Monthly Income'!BF22</f>
        <v>816.6666667</v>
      </c>
      <c r="BK9" s="12">
        <f>'Monthly Income'!BG22</f>
        <v>816.6666667</v>
      </c>
      <c r="BL9" s="12">
        <f>'Monthly Income'!BH22</f>
        <v>816.6666667</v>
      </c>
      <c r="BM9" s="12">
        <f>'Monthly Income'!BI22</f>
        <v>816.6666667</v>
      </c>
      <c r="BN9" s="12">
        <f>'Monthly Income'!BJ22</f>
        <v>816.6666667</v>
      </c>
    </row>
    <row r="10">
      <c r="A10" s="74" t="s">
        <v>85</v>
      </c>
      <c r="B10" s="74"/>
      <c r="C10" s="74"/>
      <c r="D10" s="74"/>
      <c r="E10" s="74"/>
      <c r="F10" s="74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</row>
    <row r="11">
      <c r="A11" s="74" t="s">
        <v>86</v>
      </c>
      <c r="B11" s="74"/>
      <c r="C11" s="74"/>
      <c r="D11" s="74"/>
      <c r="E11" s="74"/>
      <c r="F11" s="74"/>
      <c r="G11" s="12">
        <f>-'Bal Sheet'!G11</f>
        <v>-40030</v>
      </c>
      <c r="H11" s="12">
        <f>'Bal Sheet'!G11-'Bal Sheet'!H11</f>
        <v>-95045</v>
      </c>
      <c r="I11" s="12">
        <f>'Bal Sheet'!H11-'Bal Sheet'!I11</f>
        <v>-220150</v>
      </c>
      <c r="J11" s="12">
        <f>'Bal Sheet'!I11-'Bal Sheet'!J11</f>
        <v>-195247.5</v>
      </c>
      <c r="K11" s="12">
        <f>'Bal Sheet'!J11-'Bal Sheet'!K11</f>
        <v>-170322.5</v>
      </c>
      <c r="L11" s="12">
        <f>'Bal Sheet'!K11-'Bal Sheet'!L11</f>
        <v>-110375</v>
      </c>
      <c r="M11" s="12">
        <f>'Bal Sheet'!L11-'Bal Sheet'!M11</f>
        <v>-20405</v>
      </c>
      <c r="N11" s="12">
        <f>'Bal Sheet'!M11-'Bal Sheet'!N11</f>
        <v>-20435</v>
      </c>
      <c r="O11" s="12">
        <f>'Bal Sheet'!N11-'Bal Sheet'!O11</f>
        <v>-20465</v>
      </c>
      <c r="P11" s="12">
        <f>'Bal Sheet'!O11-'Bal Sheet'!P11</f>
        <v>-20495</v>
      </c>
      <c r="Q11" s="12">
        <f>'Bal Sheet'!P11-'Bal Sheet'!Q11</f>
        <v>-20525</v>
      </c>
      <c r="R11" s="12">
        <f>'Bal Sheet'!Q11-'Bal Sheet'!R11</f>
        <v>-20555</v>
      </c>
      <c r="S11" s="12">
        <f>'Bal Sheet'!R11-'Bal Sheet'!S11</f>
        <v>-40577.5</v>
      </c>
      <c r="T11" s="12">
        <f>'Bal Sheet'!S11-'Bal Sheet'!T11</f>
        <v>-45592.5</v>
      </c>
      <c r="U11" s="12">
        <f>'Bal Sheet'!T11-'Bal Sheet'!U11</f>
        <v>-30607.5</v>
      </c>
      <c r="V11" s="12">
        <f>'Bal Sheet'!U11-'Bal Sheet'!V11</f>
        <v>-30622.5</v>
      </c>
      <c r="W11" s="12">
        <f>'Bal Sheet'!V11-'Bal Sheet'!W11</f>
        <v>-30637.5</v>
      </c>
      <c r="X11" s="12">
        <f>'Bal Sheet'!W11-'Bal Sheet'!X11</f>
        <v>-75660</v>
      </c>
      <c r="Y11" s="12">
        <f>'Bal Sheet'!X11-'Bal Sheet'!Y11</f>
        <v>-75682.5</v>
      </c>
      <c r="Z11" s="12">
        <f>'Bal Sheet'!Y11-'Bal Sheet'!Z11</f>
        <v>-30697.5</v>
      </c>
      <c r="AA11" s="12">
        <f>'Bal Sheet'!Z11-'Bal Sheet'!AA11</f>
        <v>-30712.5</v>
      </c>
      <c r="AB11" s="12">
        <f>'Bal Sheet'!AA11-'Bal Sheet'!AB11</f>
        <v>-30727.5</v>
      </c>
      <c r="AC11" s="12">
        <f>'Bal Sheet'!AB11-'Bal Sheet'!AC11</f>
        <v>-30742.5</v>
      </c>
      <c r="AD11" s="12">
        <f>'Bal Sheet'!AC11-'Bal Sheet'!AD11</f>
        <v>-60765</v>
      </c>
      <c r="AE11" s="12">
        <f>'Bal Sheet'!AD11-'Bal Sheet'!AE11</f>
        <v>-145817.5</v>
      </c>
      <c r="AF11" s="12">
        <f>'Bal Sheet'!AE11-'Bal Sheet'!AF11</f>
        <v>-160870</v>
      </c>
      <c r="AG11" s="12">
        <f>'Bal Sheet'!AF11-'Bal Sheet'!AG11</f>
        <v>-75892.5</v>
      </c>
      <c r="AH11" s="12">
        <f>'Bal Sheet'!AG11-'Bal Sheet'!AH11</f>
        <v>-15900</v>
      </c>
      <c r="AI11" s="12">
        <f>'Bal Sheet'!AH11-'Bal Sheet'!AI11</f>
        <v>-900</v>
      </c>
      <c r="AJ11" s="12">
        <f>'Bal Sheet'!AI11-'Bal Sheet'!AJ11</f>
        <v>-900</v>
      </c>
      <c r="AK11" s="12">
        <f>'Bal Sheet'!AJ11-'Bal Sheet'!AK11</f>
        <v>-900</v>
      </c>
      <c r="AL11" s="12">
        <f>'Bal Sheet'!AK11-'Bal Sheet'!AL11</f>
        <v>-900</v>
      </c>
      <c r="AM11" s="12">
        <f>'Bal Sheet'!AL11-'Bal Sheet'!AM11</f>
        <v>-900</v>
      </c>
      <c r="AN11" s="12">
        <f>'Bal Sheet'!AM11-'Bal Sheet'!AN11</f>
        <v>-900</v>
      </c>
      <c r="AO11" s="12">
        <f>'Bal Sheet'!AN11-'Bal Sheet'!AO11</f>
        <v>-900</v>
      </c>
      <c r="AP11" s="12">
        <f>'Bal Sheet'!AO11-'Bal Sheet'!AP11</f>
        <v>-900</v>
      </c>
      <c r="AQ11" s="12">
        <f>'Bal Sheet'!AP11-'Bal Sheet'!AQ11</f>
        <v>-100937.5</v>
      </c>
      <c r="AR11" s="12">
        <f>'Bal Sheet'!AQ11-'Bal Sheet'!AR11</f>
        <v>-190997.5</v>
      </c>
      <c r="AS11" s="12">
        <f>'Bal Sheet'!AR11-'Bal Sheet'!AS11</f>
        <v>-186050</v>
      </c>
      <c r="AT11" s="12">
        <f>'Bal Sheet'!AS11-'Bal Sheet'!AT11</f>
        <v>-191110</v>
      </c>
      <c r="AU11" s="12">
        <f>'Bal Sheet'!AT11-'Bal Sheet'!AU11</f>
        <v>-161162.5</v>
      </c>
      <c r="AV11" s="12">
        <f>'Bal Sheet'!AU11-'Bal Sheet'!AV11</f>
        <v>-66185</v>
      </c>
      <c r="AW11" s="12">
        <f>'Bal Sheet'!AV11-'Bal Sheet'!AW11</f>
        <v>-36200</v>
      </c>
      <c r="AX11" s="12">
        <f>'Bal Sheet'!AW11-'Bal Sheet'!AX11</f>
        <v>-36215</v>
      </c>
      <c r="AY11" s="12">
        <f>'Bal Sheet'!AX11-'Bal Sheet'!AY11</f>
        <v>-1215</v>
      </c>
      <c r="AZ11" s="12">
        <f>'Bal Sheet'!AY11-'Bal Sheet'!AZ11</f>
        <v>-1215</v>
      </c>
      <c r="BA11" s="12">
        <f>'Bal Sheet'!AZ11-'Bal Sheet'!BA11</f>
        <v>-1215</v>
      </c>
      <c r="BB11" s="12">
        <f>'Bal Sheet'!BA11-'Bal Sheet'!BB11</f>
        <v>-1215</v>
      </c>
      <c r="BC11" s="12">
        <f>'Bal Sheet'!BB11-'Bal Sheet'!BC11</f>
        <v>-51237.5</v>
      </c>
      <c r="BD11" s="12">
        <f>'Bal Sheet'!BC11-'Bal Sheet'!BD11</f>
        <v>-146290</v>
      </c>
      <c r="BE11" s="12">
        <f>'Bal Sheet'!BD11-'Bal Sheet'!BE11</f>
        <v>-131335</v>
      </c>
      <c r="BF11" s="12">
        <f>'Bal Sheet'!BE11-'Bal Sheet'!BF11</f>
        <v>-131380</v>
      </c>
      <c r="BG11" s="12">
        <f>'Bal Sheet'!BF11-'Bal Sheet'!BG11</f>
        <v>-146432.5</v>
      </c>
      <c r="BH11" s="12">
        <f>'Bal Sheet'!BG11-'Bal Sheet'!BH11</f>
        <v>-131477.5</v>
      </c>
      <c r="BI11" s="12">
        <f>'Bal Sheet'!BH11-'Bal Sheet'!BI11</f>
        <v>-131522.5</v>
      </c>
      <c r="BJ11" s="12">
        <f>'Bal Sheet'!BI11-'Bal Sheet'!BJ11</f>
        <v>-146575</v>
      </c>
      <c r="BK11" s="12">
        <f>'Bal Sheet'!BJ11-'Bal Sheet'!BK11</f>
        <v>-131620</v>
      </c>
      <c r="BL11" s="12">
        <f>'Bal Sheet'!BK11-'Bal Sheet'!BL11</f>
        <v>-131665</v>
      </c>
      <c r="BM11" s="12">
        <f>'Bal Sheet'!BL11-'Bal Sheet'!BM11</f>
        <v>-236732.5</v>
      </c>
      <c r="BN11" s="12">
        <f>'Bal Sheet'!BM11-'Bal Sheet'!BN11</f>
        <v>-221792.5</v>
      </c>
    </row>
    <row r="12">
      <c r="A12" s="74" t="s">
        <v>66</v>
      </c>
      <c r="B12" s="74"/>
      <c r="C12" s="74"/>
      <c r="D12" s="74"/>
      <c r="E12" s="74"/>
      <c r="F12" s="74"/>
      <c r="G12" s="12">
        <f>-'Bal Sheet'!G12</f>
        <v>-28021</v>
      </c>
      <c r="H12" s="12">
        <f>'Bal Sheet'!G12-'Bal Sheet'!H12</f>
        <v>-133063</v>
      </c>
      <c r="I12" s="12">
        <f>'Bal Sheet'!H12-'Bal Sheet'!I12</f>
        <v>-175147</v>
      </c>
      <c r="J12" s="12">
        <f>'Bal Sheet'!I12-'Bal Sheet'!J12</f>
        <v>-98199.5</v>
      </c>
      <c r="K12" s="12">
        <f>'Bal Sheet'!J12-'Bal Sheet'!K12</f>
        <v>-140252</v>
      </c>
      <c r="L12" s="12">
        <f>'Bal Sheet'!K12-'Bal Sheet'!L12</f>
        <v>-14273</v>
      </c>
      <c r="M12" s="12">
        <f>'Bal Sheet'!L12-'Bal Sheet'!M12</f>
        <v>-14294</v>
      </c>
      <c r="N12" s="12">
        <f>'Bal Sheet'!M12-'Bal Sheet'!N12</f>
        <v>-14315</v>
      </c>
      <c r="O12" s="12">
        <f>'Bal Sheet'!N12-'Bal Sheet'!O12</f>
        <v>-14336</v>
      </c>
      <c r="P12" s="12">
        <f>'Bal Sheet'!O12-'Bal Sheet'!P12</f>
        <v>-14357</v>
      </c>
      <c r="Q12" s="12">
        <f>'Bal Sheet'!P12-'Bal Sheet'!Q12</f>
        <v>-14378</v>
      </c>
      <c r="R12" s="12">
        <f>'Bal Sheet'!Q12-'Bal Sheet'!R12</f>
        <v>-14399</v>
      </c>
      <c r="S12" s="12">
        <f>'Bal Sheet'!R12-'Bal Sheet'!S12</f>
        <v>-11661.9</v>
      </c>
      <c r="T12" s="12">
        <f>'Bal Sheet'!S12-'Bal Sheet'!T12</f>
        <v>-20502</v>
      </c>
      <c r="U12" s="12">
        <f>'Bal Sheet'!T12-'Bal Sheet'!U12</f>
        <v>-20512.05</v>
      </c>
      <c r="V12" s="12">
        <f>'Bal Sheet'!U12-'Bal Sheet'!V12</f>
        <v>-20522.1</v>
      </c>
      <c r="W12" s="12">
        <f>'Bal Sheet'!V12-'Bal Sheet'!W12</f>
        <v>-20532.15</v>
      </c>
      <c r="X12" s="12">
        <f>'Bal Sheet'!W12-'Bal Sheet'!X12</f>
        <v>-80852.25</v>
      </c>
      <c r="Y12" s="12">
        <f>'Bal Sheet'!X12-'Bal Sheet'!Y12</f>
        <v>-20562.3</v>
      </c>
      <c r="Z12" s="12">
        <f>'Bal Sheet'!Y12-'Bal Sheet'!Z12</f>
        <v>-20572.35</v>
      </c>
      <c r="AA12" s="12">
        <f>'Bal Sheet'!Z12-'Bal Sheet'!AA12</f>
        <v>-20582.4</v>
      </c>
      <c r="AB12" s="12">
        <f>'Bal Sheet'!AA12-'Bal Sheet'!AB12</f>
        <v>-20592.45</v>
      </c>
      <c r="AC12" s="12">
        <f>'Bal Sheet'!AB12-'Bal Sheet'!AC12</f>
        <v>-20602.5</v>
      </c>
      <c r="AD12" s="12">
        <f>'Bal Sheet'!AC12-'Bal Sheet'!AD12</f>
        <v>-60822.6</v>
      </c>
      <c r="AE12" s="12">
        <f>'Bal Sheet'!AD12-'Bal Sheet'!AE12</f>
        <v>-87456.55</v>
      </c>
      <c r="AF12" s="12">
        <f>'Bal Sheet'!AE12-'Bal Sheet'!AF12</f>
        <v>-77668.6125</v>
      </c>
      <c r="AG12" s="12">
        <f>'Bal Sheet'!AF12-'Bal Sheet'!AG12</f>
        <v>-19853.25</v>
      </c>
      <c r="AH12" s="12">
        <f>'Bal Sheet'!AG12-'Bal Sheet'!AH12</f>
        <v>-578.25</v>
      </c>
      <c r="AI12" s="12">
        <f>'Bal Sheet'!AH12-'Bal Sheet'!AI12</f>
        <v>-578.25</v>
      </c>
      <c r="AJ12" s="12">
        <f>'Bal Sheet'!AI12-'Bal Sheet'!AJ12</f>
        <v>-578.25</v>
      </c>
      <c r="AK12" s="12">
        <f>'Bal Sheet'!AJ12-'Bal Sheet'!AK12</f>
        <v>-578.25</v>
      </c>
      <c r="AL12" s="12">
        <f>'Bal Sheet'!AK12-'Bal Sheet'!AL12</f>
        <v>-578.25</v>
      </c>
      <c r="AM12" s="12">
        <f>'Bal Sheet'!AL12-'Bal Sheet'!AM12</f>
        <v>-578.25</v>
      </c>
      <c r="AN12" s="12">
        <f>'Bal Sheet'!AM12-'Bal Sheet'!AN12</f>
        <v>-578.25</v>
      </c>
      <c r="AO12" s="12">
        <f>'Bal Sheet'!AN12-'Bal Sheet'!AO12</f>
        <v>-578.25</v>
      </c>
      <c r="AP12" s="12">
        <f>'Bal Sheet'!AO12-'Bal Sheet'!AP12</f>
        <v>-578.25</v>
      </c>
      <c r="AQ12" s="12">
        <f>'Bal Sheet'!AP12-'Bal Sheet'!AQ12</f>
        <v>-123940.9875</v>
      </c>
      <c r="AR12" s="12">
        <f>'Bal Sheet'!AQ12-'Bal Sheet'!AR12</f>
        <v>-115852.8</v>
      </c>
      <c r="AS12" s="12">
        <f>'Bal Sheet'!AR12-'Bal Sheet'!AS12</f>
        <v>-122291.2</v>
      </c>
      <c r="AT12" s="12">
        <f>'Bal Sheet'!AS12-'Bal Sheet'!AT12</f>
        <v>-122329.6</v>
      </c>
      <c r="AU12" s="12">
        <f>'Bal Sheet'!AT12-'Bal Sheet'!AU12</f>
        <v>-83958.4</v>
      </c>
      <c r="AV12" s="12">
        <f>'Bal Sheet'!AU12-'Bal Sheet'!AV12</f>
        <v>-758.4</v>
      </c>
      <c r="AW12" s="12">
        <f>'Bal Sheet'!AV12-'Bal Sheet'!AW12</f>
        <v>-45577.6</v>
      </c>
      <c r="AX12" s="12">
        <f>'Bal Sheet'!AW12-'Bal Sheet'!AX12</f>
        <v>-777.6</v>
      </c>
      <c r="AY12" s="12">
        <f>'Bal Sheet'!AX12-'Bal Sheet'!AY12</f>
        <v>-777.6</v>
      </c>
      <c r="AZ12" s="12">
        <f>'Bal Sheet'!AY12-'Bal Sheet'!AZ12</f>
        <v>-777.6</v>
      </c>
      <c r="BA12" s="12">
        <f>'Bal Sheet'!AZ12-'Bal Sheet'!BA12</f>
        <v>-777.6</v>
      </c>
      <c r="BB12" s="12">
        <f>'Bal Sheet'!BA12-'Bal Sheet'!BB12</f>
        <v>-777.6</v>
      </c>
      <c r="BC12" s="12">
        <f>'Bal Sheet'!BB12-'Bal Sheet'!BC12</f>
        <v>-35323</v>
      </c>
      <c r="BD12" s="12">
        <f>'Bal Sheet'!BC12-'Bal Sheet'!BD12</f>
        <v>-120531.6</v>
      </c>
      <c r="BE12" s="12">
        <f>'Bal Sheet'!BD12-'Bal Sheet'!BE12</f>
        <v>-44950.5</v>
      </c>
      <c r="BF12" s="12">
        <f>'Bal Sheet'!BE12-'Bal Sheet'!BF12</f>
        <v>-120588.3</v>
      </c>
      <c r="BG12" s="12">
        <f>'Bal Sheet'!BF12-'Bal Sheet'!BG12</f>
        <v>-63916.65</v>
      </c>
      <c r="BH12" s="12">
        <f>'Bal Sheet'!BG12-'Bal Sheet'!BH12</f>
        <v>-101745</v>
      </c>
      <c r="BI12" s="12">
        <f>'Bal Sheet'!BH12-'Bal Sheet'!BI12</f>
        <v>-63973.35</v>
      </c>
      <c r="BJ12" s="12">
        <f>'Bal Sheet'!BI12-'Bal Sheet'!BJ12</f>
        <v>-120711.15</v>
      </c>
      <c r="BK12" s="12">
        <f>'Bal Sheet'!BJ12-'Bal Sheet'!BK12</f>
        <v>-45130.05</v>
      </c>
      <c r="BL12" s="12">
        <f>'Bal Sheet'!BK12-'Bal Sheet'!BL12</f>
        <v>-120767.85</v>
      </c>
      <c r="BM12" s="12">
        <f>'Bal Sheet'!BL12-'Bal Sheet'!BM12</f>
        <v>-177515.1</v>
      </c>
      <c r="BN12" s="12">
        <f>'Bal Sheet'!BM12-'Bal Sheet'!BN12</f>
        <v>-101943.45</v>
      </c>
    </row>
    <row r="13">
      <c r="A13" s="74" t="s">
        <v>71</v>
      </c>
      <c r="B13" s="74"/>
      <c r="C13" s="74"/>
      <c r="D13" s="74"/>
      <c r="E13" s="74"/>
      <c r="F13" s="74"/>
      <c r="G13" s="12">
        <f>+'Bal Sheet'!G17</f>
        <v>28021</v>
      </c>
      <c r="H13" s="12">
        <f>-'Bal Sheet'!G17+'Bal Sheet'!H17</f>
        <v>66531.5</v>
      </c>
      <c r="I13" s="12">
        <f>-'Bal Sheet'!H17+'Bal Sheet'!I17</f>
        <v>154105</v>
      </c>
      <c r="J13" s="12">
        <f>-'Bal Sheet'!I17+'Bal Sheet'!J17</f>
        <v>136673.25</v>
      </c>
      <c r="K13" s="12">
        <f>-'Bal Sheet'!J17+'Bal Sheet'!K17</f>
        <v>119225.75</v>
      </c>
      <c r="L13" s="12">
        <f>-'Bal Sheet'!K17+'Bal Sheet'!L17</f>
        <v>77262.5</v>
      </c>
      <c r="M13" s="12">
        <f>-'Bal Sheet'!L17+'Bal Sheet'!M17</f>
        <v>14283.5</v>
      </c>
      <c r="N13" s="12">
        <f>-'Bal Sheet'!M17+'Bal Sheet'!N17</f>
        <v>14304.5</v>
      </c>
      <c r="O13" s="12">
        <f>-'Bal Sheet'!N17+'Bal Sheet'!O17</f>
        <v>14325.5</v>
      </c>
      <c r="P13" s="12">
        <f>-'Bal Sheet'!O17+'Bal Sheet'!P17</f>
        <v>14346.5</v>
      </c>
      <c r="Q13" s="12">
        <f>-'Bal Sheet'!P17+'Bal Sheet'!Q17</f>
        <v>14367.5</v>
      </c>
      <c r="R13" s="12">
        <f>-'Bal Sheet'!Q17+'Bal Sheet'!R17</f>
        <v>14388.5</v>
      </c>
      <c r="S13" s="12">
        <f>-'Bal Sheet'!R17+'Bal Sheet'!S17</f>
        <v>13030.45</v>
      </c>
      <c r="T13" s="12">
        <f>-'Bal Sheet'!S17+'Bal Sheet'!T17</f>
        <v>16081.95</v>
      </c>
      <c r="U13" s="12">
        <f>-'Bal Sheet'!T17+'Bal Sheet'!U17</f>
        <v>20507.025</v>
      </c>
      <c r="V13" s="12">
        <f>-'Bal Sheet'!U17+'Bal Sheet'!V17</f>
        <v>20517.075</v>
      </c>
      <c r="W13" s="12">
        <f>-'Bal Sheet'!V17+'Bal Sheet'!W17</f>
        <v>20527.125</v>
      </c>
      <c r="X13" s="12">
        <f>-'Bal Sheet'!W17+'Bal Sheet'!X17</f>
        <v>50692.2</v>
      </c>
      <c r="Y13" s="12">
        <f>-'Bal Sheet'!X17+'Bal Sheet'!Y17</f>
        <v>50707.275</v>
      </c>
      <c r="Z13" s="12">
        <f>-'Bal Sheet'!Y17+'Bal Sheet'!Z17</f>
        <v>20567.325</v>
      </c>
      <c r="AA13" s="12">
        <f>-'Bal Sheet'!Z17+'Bal Sheet'!AA17</f>
        <v>20577.375</v>
      </c>
      <c r="AB13" s="12">
        <f>-'Bal Sheet'!AA17+'Bal Sheet'!AB17</f>
        <v>20587.425</v>
      </c>
      <c r="AC13" s="12">
        <f>-'Bal Sheet'!AB17+'Bal Sheet'!AC17</f>
        <v>20597.475</v>
      </c>
      <c r="AD13" s="12">
        <f>-'Bal Sheet'!AC17+'Bal Sheet'!AD17</f>
        <v>40712.55</v>
      </c>
      <c r="AE13" s="12">
        <f>-'Bal Sheet'!AD17+'Bal Sheet'!AE17</f>
        <v>74139.575</v>
      </c>
      <c r="AF13" s="12">
        <f>-'Bal Sheet'!AE17+'Bal Sheet'!AF17</f>
        <v>82562.58125</v>
      </c>
      <c r="AG13" s="12">
        <f>-'Bal Sheet'!AF17+'Bal Sheet'!AG17</f>
        <v>48760.93125</v>
      </c>
      <c r="AH13" s="12">
        <f>-'Bal Sheet'!AG17+'Bal Sheet'!AH17</f>
        <v>10215.75</v>
      </c>
      <c r="AI13" s="12">
        <f>-'Bal Sheet'!AH17+'Bal Sheet'!AI17</f>
        <v>578.25</v>
      </c>
      <c r="AJ13" s="12">
        <f>-'Bal Sheet'!AI17+'Bal Sheet'!AJ17</f>
        <v>578.25</v>
      </c>
      <c r="AK13" s="12">
        <f>-'Bal Sheet'!AJ17+'Bal Sheet'!AK17</f>
        <v>578.25</v>
      </c>
      <c r="AL13" s="12">
        <f>-'Bal Sheet'!AK17+'Bal Sheet'!AL17</f>
        <v>578.25</v>
      </c>
      <c r="AM13" s="12">
        <f>-'Bal Sheet'!AL17+'Bal Sheet'!AM17</f>
        <v>578.25</v>
      </c>
      <c r="AN13" s="12">
        <f>-'Bal Sheet'!AM17+'Bal Sheet'!AN17</f>
        <v>578.25</v>
      </c>
      <c r="AO13" s="12">
        <f>-'Bal Sheet'!AN17+'Bal Sheet'!AO17</f>
        <v>578.25</v>
      </c>
      <c r="AP13" s="12">
        <f>-'Bal Sheet'!AO17+'Bal Sheet'!AP17</f>
        <v>578.25</v>
      </c>
      <c r="AQ13" s="12">
        <f>-'Bal Sheet'!AP17+'Bal Sheet'!AQ17</f>
        <v>62259.61875</v>
      </c>
      <c r="AR13" s="12">
        <f>-'Bal Sheet'!AQ17+'Bal Sheet'!AR17</f>
        <v>119896.8938</v>
      </c>
      <c r="AS13" s="12">
        <f>-'Bal Sheet'!AR17+'Bal Sheet'!AS17</f>
        <v>119072</v>
      </c>
      <c r="AT13" s="12">
        <f>-'Bal Sheet'!AS17+'Bal Sheet'!AT17</f>
        <v>122310.4</v>
      </c>
      <c r="AU13" s="12">
        <f>-'Bal Sheet'!AT17+'Bal Sheet'!AU17</f>
        <v>103144</v>
      </c>
      <c r="AV13" s="12">
        <f>-'Bal Sheet'!AU17+'Bal Sheet'!AV17</f>
        <v>42358.4</v>
      </c>
      <c r="AW13" s="12">
        <f>-'Bal Sheet'!AV17+'Bal Sheet'!AW17</f>
        <v>23168</v>
      </c>
      <c r="AX13" s="12">
        <f>-'Bal Sheet'!AW17+'Bal Sheet'!AX17</f>
        <v>23177.6</v>
      </c>
      <c r="AY13" s="12">
        <f>-'Bal Sheet'!AX17+'Bal Sheet'!AY17</f>
        <v>777.6</v>
      </c>
      <c r="AZ13" s="12">
        <f>-'Bal Sheet'!AY17+'Bal Sheet'!AZ17</f>
        <v>777.6</v>
      </c>
      <c r="BA13" s="12">
        <f>-'Bal Sheet'!AZ17+'Bal Sheet'!BA17</f>
        <v>777.6</v>
      </c>
      <c r="BB13" s="12">
        <f>-'Bal Sheet'!BA17+'Bal Sheet'!BB17</f>
        <v>777.6</v>
      </c>
      <c r="BC13" s="12">
        <f>-'Bal Sheet'!BB17+'Bal Sheet'!BC17</f>
        <v>18050.3</v>
      </c>
      <c r="BD13" s="12">
        <f>-'Bal Sheet'!BC17+'Bal Sheet'!BD17</f>
        <v>77927.3</v>
      </c>
      <c r="BE13" s="12">
        <f>-'Bal Sheet'!BD17+'Bal Sheet'!BE17</f>
        <v>82741.05</v>
      </c>
      <c r="BF13" s="12">
        <f>-'Bal Sheet'!BE17+'Bal Sheet'!BF17</f>
        <v>82769.4</v>
      </c>
      <c r="BG13" s="12">
        <f>-'Bal Sheet'!BF17+'Bal Sheet'!BG17</f>
        <v>92252.475</v>
      </c>
      <c r="BH13" s="12">
        <f>-'Bal Sheet'!BG17+'Bal Sheet'!BH17</f>
        <v>82830.825</v>
      </c>
      <c r="BI13" s="12">
        <f>-'Bal Sheet'!BH17+'Bal Sheet'!BI17</f>
        <v>82859.175</v>
      </c>
      <c r="BJ13" s="12">
        <f>-'Bal Sheet'!BI17+'Bal Sheet'!BJ17</f>
        <v>92342.25</v>
      </c>
      <c r="BK13" s="12">
        <f>-'Bal Sheet'!BJ17+'Bal Sheet'!BK17</f>
        <v>82920.6</v>
      </c>
      <c r="BL13" s="12">
        <f>-'Bal Sheet'!BK17+'Bal Sheet'!BL17</f>
        <v>82948.95</v>
      </c>
      <c r="BM13" s="12">
        <f>-'Bal Sheet'!BL17+'Bal Sheet'!BM17</f>
        <v>149141.475</v>
      </c>
      <c r="BN13" s="12">
        <f>-'Bal Sheet'!BM17+'Bal Sheet'!BN17</f>
        <v>139729.275</v>
      </c>
    </row>
    <row r="14">
      <c r="A14" s="76" t="s">
        <v>87</v>
      </c>
      <c r="B14" s="77"/>
      <c r="C14" s="77"/>
      <c r="D14" s="77"/>
      <c r="E14" s="77"/>
      <c r="F14" s="77"/>
      <c r="G14" s="21">
        <f t="shared" ref="G14:BN14" si="1">SUM(G8:G13)</f>
        <v>-91686.74207</v>
      </c>
      <c r="H14" s="21">
        <f t="shared" si="1"/>
        <v>-185004.8771</v>
      </c>
      <c r="I14" s="21">
        <f t="shared" si="1"/>
        <v>-227464.1921</v>
      </c>
      <c r="J14" s="21">
        <f t="shared" si="1"/>
        <v>-134746.3029</v>
      </c>
      <c r="K14" s="21">
        <f t="shared" si="1"/>
        <v>-139567.8429</v>
      </c>
      <c r="L14" s="21">
        <f t="shared" si="1"/>
        <v>7192.322099</v>
      </c>
      <c r="M14" s="21">
        <f t="shared" si="1"/>
        <v>36204.6921</v>
      </c>
      <c r="N14" s="21">
        <f t="shared" si="1"/>
        <v>27982.74627</v>
      </c>
      <c r="O14" s="21">
        <f t="shared" si="1"/>
        <v>1871.613766</v>
      </c>
      <c r="P14" s="21">
        <f t="shared" si="1"/>
        <v>-47103.0429</v>
      </c>
      <c r="Q14" s="21">
        <f t="shared" si="1"/>
        <v>-44082.8529</v>
      </c>
      <c r="R14" s="21">
        <f t="shared" si="1"/>
        <v>-51707.41623</v>
      </c>
      <c r="S14" s="21">
        <f t="shared" si="1"/>
        <v>-46831.0944</v>
      </c>
      <c r="T14" s="21">
        <f t="shared" si="1"/>
        <v>-58123.23107</v>
      </c>
      <c r="U14" s="21">
        <f t="shared" si="1"/>
        <v>-33570.70157</v>
      </c>
      <c r="V14" s="21">
        <f t="shared" si="1"/>
        <v>-28430.67257</v>
      </c>
      <c r="W14" s="21">
        <f t="shared" si="1"/>
        <v>-23288.11907</v>
      </c>
      <c r="X14" s="21">
        <f t="shared" si="1"/>
        <v>-78156.04157</v>
      </c>
      <c r="Y14" s="21">
        <f t="shared" si="1"/>
        <v>-12708.38957</v>
      </c>
      <c r="Z14" s="21">
        <f t="shared" si="1"/>
        <v>-100986.0297</v>
      </c>
      <c r="AA14" s="21">
        <f t="shared" si="1"/>
        <v>-108149.1871</v>
      </c>
      <c r="AB14" s="21">
        <f t="shared" si="1"/>
        <v>-118011.6532</v>
      </c>
      <c r="AC14" s="21">
        <f t="shared" si="1"/>
        <v>-126929.8574</v>
      </c>
      <c r="AD14" s="21">
        <f t="shared" si="1"/>
        <v>-165474.6084</v>
      </c>
      <c r="AE14" s="21">
        <f t="shared" si="1"/>
        <v>-186078.6372</v>
      </c>
      <c r="AF14" s="21">
        <f t="shared" si="1"/>
        <v>-157917.5186</v>
      </c>
      <c r="AG14" s="21">
        <f t="shared" si="1"/>
        <v>-50965.18023</v>
      </c>
      <c r="AH14" s="21">
        <f t="shared" si="1"/>
        <v>-16643.40232</v>
      </c>
      <c r="AI14" s="21">
        <f t="shared" si="1"/>
        <v>-12344.93065</v>
      </c>
      <c r="AJ14" s="21">
        <f t="shared" si="1"/>
        <v>-12177.12565</v>
      </c>
      <c r="AK14" s="21">
        <f t="shared" si="1"/>
        <v>-12009.32065</v>
      </c>
      <c r="AL14" s="21">
        <f t="shared" si="1"/>
        <v>-11841.51565</v>
      </c>
      <c r="AM14" s="21">
        <f t="shared" si="1"/>
        <v>-11673.71065</v>
      </c>
      <c r="AN14" s="21">
        <f t="shared" si="1"/>
        <v>-11505.90565</v>
      </c>
      <c r="AO14" s="21">
        <f t="shared" si="1"/>
        <v>-11338.10065</v>
      </c>
      <c r="AP14" s="21">
        <f t="shared" si="1"/>
        <v>-11170.29565</v>
      </c>
      <c r="AQ14" s="21">
        <f t="shared" si="1"/>
        <v>-118704.6907</v>
      </c>
      <c r="AR14" s="21">
        <f t="shared" si="1"/>
        <v>-107794.6342</v>
      </c>
      <c r="AS14" s="21">
        <f t="shared" si="1"/>
        <v>-72907.1519</v>
      </c>
      <c r="AT14" s="21">
        <f t="shared" si="1"/>
        <v>-37552.1939</v>
      </c>
      <c r="AU14" s="21">
        <f t="shared" si="1"/>
        <v>37141.8256</v>
      </c>
      <c r="AV14" s="21">
        <f t="shared" si="1"/>
        <v>154764.4451</v>
      </c>
      <c r="AW14" s="21">
        <f t="shared" si="1"/>
        <v>134605.4056</v>
      </c>
      <c r="AX14" s="21">
        <f t="shared" si="1"/>
        <v>179636.5661</v>
      </c>
      <c r="AY14" s="21">
        <f t="shared" si="1"/>
        <v>192473.1266</v>
      </c>
      <c r="AZ14" s="21">
        <f t="shared" si="1"/>
        <v>192709.6871</v>
      </c>
      <c r="BA14" s="21">
        <f t="shared" si="1"/>
        <v>192946.2476</v>
      </c>
      <c r="BB14" s="21">
        <f t="shared" si="1"/>
        <v>193182.8081</v>
      </c>
      <c r="BC14" s="21">
        <f t="shared" si="1"/>
        <v>114396.7441</v>
      </c>
      <c r="BD14" s="21">
        <f t="shared" si="1"/>
        <v>32525.3601</v>
      </c>
      <c r="BE14" s="21">
        <f t="shared" si="1"/>
        <v>142237.9651</v>
      </c>
      <c r="BF14" s="21">
        <f t="shared" si="1"/>
        <v>105114.3481</v>
      </c>
      <c r="BG14" s="21">
        <f t="shared" si="1"/>
        <v>176639.4646</v>
      </c>
      <c r="BH14" s="21">
        <f t="shared" si="1"/>
        <v>176854.4146</v>
      </c>
      <c r="BI14" s="21">
        <f t="shared" si="1"/>
        <v>235050.4231</v>
      </c>
      <c r="BJ14" s="21">
        <f t="shared" si="1"/>
        <v>211313.2846</v>
      </c>
      <c r="BK14" s="21">
        <f t="shared" si="1"/>
        <v>306847.8601</v>
      </c>
      <c r="BL14" s="21">
        <f t="shared" si="1"/>
        <v>269781.6136</v>
      </c>
      <c r="BM14" s="21">
        <f t="shared" si="1"/>
        <v>230879.6896</v>
      </c>
      <c r="BN14" s="21">
        <f t="shared" si="1"/>
        <v>344552.4991</v>
      </c>
    </row>
    <row r="15">
      <c r="A15" s="71" t="s">
        <v>88</v>
      </c>
      <c r="B15" s="71"/>
      <c r="C15" s="71"/>
      <c r="D15" s="71"/>
      <c r="E15" s="71"/>
      <c r="F15" s="71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>
      <c r="A16" s="74" t="s">
        <v>89</v>
      </c>
      <c r="B16" s="74"/>
      <c r="C16" s="74"/>
      <c r="D16" s="74"/>
      <c r="E16" s="74"/>
      <c r="F16" s="74"/>
      <c r="G16" s="12">
        <f>-CapX!G22</f>
        <v>-3000</v>
      </c>
      <c r="H16" s="12">
        <f>-CapX!H22</f>
        <v>0</v>
      </c>
      <c r="I16" s="12">
        <f>-CapX!I22</f>
        <v>0</v>
      </c>
      <c r="J16" s="12">
        <f>-CapX!J22</f>
        <v>-1000</v>
      </c>
      <c r="K16" s="12">
        <f>-CapX!K22</f>
        <v>0</v>
      </c>
      <c r="L16" s="12">
        <f>-CapX!L22</f>
        <v>0</v>
      </c>
      <c r="M16" s="12">
        <f>-CapX!M22</f>
        <v>0</v>
      </c>
      <c r="N16" s="12">
        <f>-CapX!N22</f>
        <v>-1000</v>
      </c>
      <c r="O16" s="12">
        <f>-CapX!O22</f>
        <v>-3000</v>
      </c>
      <c r="P16" s="12">
        <f>-CapX!P22</f>
        <v>-5000</v>
      </c>
      <c r="Q16" s="12">
        <f>-CapX!Q22</f>
        <v>0</v>
      </c>
      <c r="R16" s="12">
        <f>-CapX!R22</f>
        <v>-1000</v>
      </c>
      <c r="S16" s="12">
        <f>-CapX!S22</f>
        <v>-500</v>
      </c>
      <c r="T16" s="12">
        <f>-CapX!T22</f>
        <v>-500</v>
      </c>
      <c r="U16" s="12">
        <f>-CapX!U22</f>
        <v>0</v>
      </c>
      <c r="V16" s="12">
        <f>-CapX!V22</f>
        <v>0</v>
      </c>
      <c r="W16" s="12">
        <f>-CapX!W22</f>
        <v>0</v>
      </c>
      <c r="X16" s="12">
        <f>-CapX!X22</f>
        <v>0</v>
      </c>
      <c r="Y16" s="12">
        <f>-CapX!Y22</f>
        <v>0</v>
      </c>
      <c r="Z16" s="12">
        <f>-CapX!Z22</f>
        <v>-14000</v>
      </c>
      <c r="AA16" s="12">
        <f>-CapX!AA22</f>
        <v>-10000</v>
      </c>
      <c r="AB16" s="12">
        <f>-CapX!AB22</f>
        <v>-2000</v>
      </c>
      <c r="AC16" s="12">
        <f>-CapX!AC22</f>
        <v>-2000</v>
      </c>
      <c r="AD16" s="12">
        <f>-CapX!AD22</f>
        <v>-3000</v>
      </c>
      <c r="AE16" s="12">
        <f>-CapX!AE22</f>
        <v>-1000</v>
      </c>
      <c r="AF16" s="12">
        <f>-CapX!AF22</f>
        <v>2000</v>
      </c>
      <c r="AG16" s="12">
        <f>-CapX!AG22</f>
        <v>-2000</v>
      </c>
      <c r="AH16" s="12">
        <f>-CapX!AH22</f>
        <v>-1000</v>
      </c>
      <c r="AI16" s="12">
        <f>-CapX!AI22</f>
        <v>-1000</v>
      </c>
      <c r="AJ16" s="12">
        <f>-CapX!AJ22</f>
        <v>0</v>
      </c>
      <c r="AK16" s="12">
        <f>-CapX!AK22</f>
        <v>0</v>
      </c>
      <c r="AL16" s="12">
        <f>-CapX!AL22</f>
        <v>0</v>
      </c>
      <c r="AM16" s="12">
        <f>-CapX!AM22</f>
        <v>0</v>
      </c>
      <c r="AN16" s="12">
        <f>-CapX!AN22</f>
        <v>0</v>
      </c>
      <c r="AO16" s="12">
        <f>-CapX!AO22</f>
        <v>0</v>
      </c>
      <c r="AP16" s="12">
        <f>-CapX!AP22</f>
        <v>0</v>
      </c>
      <c r="AQ16" s="12">
        <f>-CapX!AQ22</f>
        <v>0</v>
      </c>
      <c r="AR16" s="12">
        <f>-CapX!AR22</f>
        <v>0</v>
      </c>
      <c r="AS16" s="12">
        <f>-CapX!AS22</f>
        <v>0</v>
      </c>
      <c r="AT16" s="12">
        <f>-CapX!AT22</f>
        <v>0</v>
      </c>
      <c r="AU16" s="12">
        <f>-CapX!AU22</f>
        <v>0</v>
      </c>
      <c r="AV16" s="12">
        <f>-CapX!AV22</f>
        <v>0</v>
      </c>
      <c r="AW16" s="12">
        <f>-CapX!AW22</f>
        <v>0</v>
      </c>
      <c r="AX16" s="12">
        <f>-CapX!AX22</f>
        <v>0</v>
      </c>
      <c r="AY16" s="12">
        <f>-CapX!AY22</f>
        <v>0</v>
      </c>
      <c r="AZ16" s="12">
        <f>-CapX!AZ22</f>
        <v>0</v>
      </c>
      <c r="BA16" s="12">
        <f>-CapX!BA22</f>
        <v>0</v>
      </c>
      <c r="BB16" s="12">
        <f>-CapX!BB22</f>
        <v>0</v>
      </c>
      <c r="BC16" s="12">
        <f>-CapX!BC22</f>
        <v>0</v>
      </c>
      <c r="BD16" s="12">
        <f>-CapX!BD22</f>
        <v>0</v>
      </c>
      <c r="BE16" s="12">
        <f>-CapX!BE22</f>
        <v>0</v>
      </c>
      <c r="BF16" s="12">
        <f>-CapX!BF22</f>
        <v>0</v>
      </c>
      <c r="BG16" s="12">
        <f>-CapX!BG22</f>
        <v>0</v>
      </c>
      <c r="BH16" s="12">
        <f>-CapX!BH22</f>
        <v>0</v>
      </c>
      <c r="BI16" s="12">
        <f>-CapX!BI22</f>
        <v>0</v>
      </c>
      <c r="BJ16" s="12">
        <f>-CapX!BJ22</f>
        <v>0</v>
      </c>
      <c r="BK16" s="12">
        <f>-CapX!BK22</f>
        <v>0</v>
      </c>
      <c r="BL16" s="12">
        <f>-CapX!BL22</f>
        <v>0</v>
      </c>
      <c r="BM16" s="12">
        <f>-CapX!BM22</f>
        <v>0</v>
      </c>
      <c r="BN16" s="12">
        <f>-CapX!BN22</f>
        <v>0</v>
      </c>
    </row>
    <row r="17">
      <c r="A17" s="76" t="s">
        <v>90</v>
      </c>
      <c r="B17" s="77"/>
      <c r="C17" s="77"/>
      <c r="D17" s="77"/>
      <c r="E17" s="77"/>
      <c r="F17" s="77"/>
      <c r="G17" s="87">
        <f t="shared" ref="G17:BN17" si="2">SUM(G16)</f>
        <v>-3000</v>
      </c>
      <c r="H17" s="87">
        <f t="shared" si="2"/>
        <v>0</v>
      </c>
      <c r="I17" s="87">
        <f t="shared" si="2"/>
        <v>0</v>
      </c>
      <c r="J17" s="87">
        <f t="shared" si="2"/>
        <v>-1000</v>
      </c>
      <c r="K17" s="87">
        <f t="shared" si="2"/>
        <v>0</v>
      </c>
      <c r="L17" s="87">
        <f t="shared" si="2"/>
        <v>0</v>
      </c>
      <c r="M17" s="87">
        <f t="shared" si="2"/>
        <v>0</v>
      </c>
      <c r="N17" s="87">
        <f t="shared" si="2"/>
        <v>-1000</v>
      </c>
      <c r="O17" s="87">
        <f t="shared" si="2"/>
        <v>-3000</v>
      </c>
      <c r="P17" s="87">
        <f t="shared" si="2"/>
        <v>-5000</v>
      </c>
      <c r="Q17" s="87">
        <f t="shared" si="2"/>
        <v>0</v>
      </c>
      <c r="R17" s="87">
        <f t="shared" si="2"/>
        <v>-1000</v>
      </c>
      <c r="S17" s="87">
        <f t="shared" si="2"/>
        <v>-500</v>
      </c>
      <c r="T17" s="87">
        <f t="shared" si="2"/>
        <v>-500</v>
      </c>
      <c r="U17" s="87">
        <f t="shared" si="2"/>
        <v>0</v>
      </c>
      <c r="V17" s="87">
        <f t="shared" si="2"/>
        <v>0</v>
      </c>
      <c r="W17" s="87">
        <f t="shared" si="2"/>
        <v>0</v>
      </c>
      <c r="X17" s="87">
        <f t="shared" si="2"/>
        <v>0</v>
      </c>
      <c r="Y17" s="87">
        <f t="shared" si="2"/>
        <v>0</v>
      </c>
      <c r="Z17" s="87">
        <f t="shared" si="2"/>
        <v>-14000</v>
      </c>
      <c r="AA17" s="87">
        <f t="shared" si="2"/>
        <v>-10000</v>
      </c>
      <c r="AB17" s="87">
        <f t="shared" si="2"/>
        <v>-2000</v>
      </c>
      <c r="AC17" s="87">
        <f t="shared" si="2"/>
        <v>-2000</v>
      </c>
      <c r="AD17" s="87">
        <f t="shared" si="2"/>
        <v>-3000</v>
      </c>
      <c r="AE17" s="87">
        <f t="shared" si="2"/>
        <v>-1000</v>
      </c>
      <c r="AF17" s="87">
        <f t="shared" si="2"/>
        <v>2000</v>
      </c>
      <c r="AG17" s="87">
        <f t="shared" si="2"/>
        <v>-2000</v>
      </c>
      <c r="AH17" s="87">
        <f t="shared" si="2"/>
        <v>-1000</v>
      </c>
      <c r="AI17" s="87">
        <f t="shared" si="2"/>
        <v>-1000</v>
      </c>
      <c r="AJ17" s="87">
        <f t="shared" si="2"/>
        <v>0</v>
      </c>
      <c r="AK17" s="87">
        <f t="shared" si="2"/>
        <v>0</v>
      </c>
      <c r="AL17" s="87">
        <f t="shared" si="2"/>
        <v>0</v>
      </c>
      <c r="AM17" s="87">
        <f t="shared" si="2"/>
        <v>0</v>
      </c>
      <c r="AN17" s="87">
        <f t="shared" si="2"/>
        <v>0</v>
      </c>
      <c r="AO17" s="87">
        <f t="shared" si="2"/>
        <v>0</v>
      </c>
      <c r="AP17" s="87">
        <f t="shared" si="2"/>
        <v>0</v>
      </c>
      <c r="AQ17" s="87">
        <f t="shared" si="2"/>
        <v>0</v>
      </c>
      <c r="AR17" s="87">
        <f t="shared" si="2"/>
        <v>0</v>
      </c>
      <c r="AS17" s="87">
        <f t="shared" si="2"/>
        <v>0</v>
      </c>
      <c r="AT17" s="87">
        <f t="shared" si="2"/>
        <v>0</v>
      </c>
      <c r="AU17" s="87">
        <f t="shared" si="2"/>
        <v>0</v>
      </c>
      <c r="AV17" s="87">
        <f t="shared" si="2"/>
        <v>0</v>
      </c>
      <c r="AW17" s="87">
        <f t="shared" si="2"/>
        <v>0</v>
      </c>
      <c r="AX17" s="87">
        <f t="shared" si="2"/>
        <v>0</v>
      </c>
      <c r="AY17" s="87">
        <f t="shared" si="2"/>
        <v>0</v>
      </c>
      <c r="AZ17" s="87">
        <f t="shared" si="2"/>
        <v>0</v>
      </c>
      <c r="BA17" s="87">
        <f t="shared" si="2"/>
        <v>0</v>
      </c>
      <c r="BB17" s="87">
        <f t="shared" si="2"/>
        <v>0</v>
      </c>
      <c r="BC17" s="87">
        <f t="shared" si="2"/>
        <v>0</v>
      </c>
      <c r="BD17" s="87">
        <f t="shared" si="2"/>
        <v>0</v>
      </c>
      <c r="BE17" s="87">
        <f t="shared" si="2"/>
        <v>0</v>
      </c>
      <c r="BF17" s="87">
        <f t="shared" si="2"/>
        <v>0</v>
      </c>
      <c r="BG17" s="87">
        <f t="shared" si="2"/>
        <v>0</v>
      </c>
      <c r="BH17" s="87">
        <f t="shared" si="2"/>
        <v>0</v>
      </c>
      <c r="BI17" s="87">
        <f t="shared" si="2"/>
        <v>0</v>
      </c>
      <c r="BJ17" s="87">
        <f t="shared" si="2"/>
        <v>0</v>
      </c>
      <c r="BK17" s="87">
        <f t="shared" si="2"/>
        <v>0</v>
      </c>
      <c r="BL17" s="87">
        <f t="shared" si="2"/>
        <v>0</v>
      </c>
      <c r="BM17" s="87">
        <f t="shared" si="2"/>
        <v>0</v>
      </c>
      <c r="BN17" s="87">
        <f t="shared" si="2"/>
        <v>0</v>
      </c>
    </row>
    <row r="18">
      <c r="A18" s="71" t="s">
        <v>91</v>
      </c>
      <c r="B18" s="71"/>
      <c r="C18" s="71"/>
      <c r="D18" s="71"/>
      <c r="E18" s="71"/>
      <c r="F18" s="71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6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6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</row>
    <row r="19">
      <c r="A19" s="74" t="s">
        <v>92</v>
      </c>
      <c r="B19" s="74"/>
      <c r="C19" s="74"/>
      <c r="D19" s="74"/>
      <c r="E19" s="74"/>
      <c r="F19" s="74"/>
      <c r="G19" s="89">
        <v>250000.0</v>
      </c>
      <c r="H19" s="89">
        <v>250000.0</v>
      </c>
      <c r="I19" s="89">
        <v>250000.0</v>
      </c>
      <c r="J19" s="12"/>
      <c r="K19" s="89">
        <v>250000.0</v>
      </c>
      <c r="L19" s="12">
        <f>IF(SUM('Bal Sheet'!L20:L22)=0,0,SUM('Bal Sheet'!L20:L22)-SUM('Bal Sheet'!K20:K22))</f>
        <v>0</v>
      </c>
      <c r="M19" s="12">
        <f>IF(SUM('Bal Sheet'!M20:M22)=0,0,SUM('Bal Sheet'!M20:M22)-SUM('Bal Sheet'!L20:L22))</f>
        <v>0</v>
      </c>
      <c r="N19" s="90">
        <v>0.0</v>
      </c>
      <c r="O19" s="12">
        <f>IF(SUM('Bal Sheet'!O20:O22)=0,0,SUM('Bal Sheet'!O20:O22)-SUM('Bal Sheet'!N20:N22))</f>
        <v>0</v>
      </c>
      <c r="P19" s="12">
        <f>IF(SUM('Bal Sheet'!P20:P22)=0,0,SUM('Bal Sheet'!P20:P22)-SUM('Bal Sheet'!O20:O22))</f>
        <v>0</v>
      </c>
      <c r="Q19" s="12">
        <f>IF(SUM('Bal Sheet'!Q20:Q22)=0,0,SUM('Bal Sheet'!Q20:Q22)-SUM('Bal Sheet'!P20:P22))</f>
        <v>0</v>
      </c>
      <c r="R19" s="12">
        <f>IF(SUM('Bal Sheet'!R20:R22)=0,0,SUM('Bal Sheet'!R20:R22)-SUM('Bal Sheet'!Q20:Q22))</f>
        <v>0</v>
      </c>
      <c r="S19" s="12">
        <f>IF(SUM('Bal Sheet'!S20:S22)=0,0,SUM('Bal Sheet'!S20:S22)-SUM('Bal Sheet'!R20:R22))</f>
        <v>0</v>
      </c>
      <c r="T19" s="12">
        <f>IF(SUM('Bal Sheet'!T20:T22)=0,0,SUM('Bal Sheet'!T20:T22)-SUM('Bal Sheet'!S20:S22))</f>
        <v>0</v>
      </c>
      <c r="U19" s="12">
        <v>1.0E7</v>
      </c>
      <c r="V19" s="12">
        <f>IF(SUM('Bal Sheet'!V20:V22)=0,0,SUM('Bal Sheet'!V20:V22)-SUM('Bal Sheet'!U20:U22))</f>
        <v>0</v>
      </c>
      <c r="W19" s="12">
        <f>IF(SUM('Bal Sheet'!W20:W22)=0,0,SUM('Bal Sheet'!W20:W22)-SUM('Bal Sheet'!V20:V22))</f>
        <v>0</v>
      </c>
      <c r="X19" s="12">
        <v>0.0</v>
      </c>
      <c r="Y19" s="12"/>
      <c r="Z19" s="12">
        <f>IF(SUM('Bal Sheet'!Z20:Z22)=0,0,SUM('Bal Sheet'!Z20:Z22)-SUM('Bal Sheet'!Y20:Y22))</f>
        <v>0</v>
      </c>
      <c r="AA19" s="12">
        <f>IF(SUM('Bal Sheet'!AA20:AA22)=0,0,SUM('Bal Sheet'!AA20:AA22)-SUM('Bal Sheet'!Z20:Z22))</f>
        <v>0</v>
      </c>
      <c r="AB19" s="12">
        <f>IF(SUM('Bal Sheet'!AB20:AB22)=0,0,SUM('Bal Sheet'!AB20:AB22)-SUM('Bal Sheet'!AA20:AA22))</f>
        <v>0</v>
      </c>
      <c r="AC19" s="12">
        <f>IF(SUM('Bal Sheet'!AC20:AC22)=0,0,SUM('Bal Sheet'!AC20:AC22)-SUM('Bal Sheet'!AB20:AB22))</f>
        <v>0</v>
      </c>
      <c r="AD19" s="12">
        <f>IF(SUM('Bal Sheet'!AD20:AD22)=0,0,SUM('Bal Sheet'!AD20:AD22)-SUM('Bal Sheet'!AC20:AC22))</f>
        <v>0</v>
      </c>
      <c r="AE19" s="89">
        <v>0.0</v>
      </c>
      <c r="AF19" s="12">
        <f>IF(SUM('Bal Sheet'!AF20:AF22)=0,0,SUM('Bal Sheet'!AF20:AF22)-SUM('Bal Sheet'!AE20:AE22))</f>
        <v>0</v>
      </c>
      <c r="AG19" s="12">
        <v>0.0</v>
      </c>
      <c r="AH19" s="12">
        <f>IF(SUM('Bal Sheet'!AH20:AH22)=0,0,SUM('Bal Sheet'!AH20:AH22)-SUM('Bal Sheet'!AG20:AG22))</f>
        <v>0</v>
      </c>
      <c r="AI19" s="12">
        <f>IF(SUM('Bal Sheet'!AI20:AI22)=0,0,SUM('Bal Sheet'!AI20:AI22)-SUM('Bal Sheet'!AH20:AH22))</f>
        <v>0</v>
      </c>
      <c r="AJ19" s="12">
        <f>IF(SUM('Bal Sheet'!AJ20:AJ22)=0,0,SUM('Bal Sheet'!AJ20:AJ22)-SUM('Bal Sheet'!AI20:AI22))</f>
        <v>0</v>
      </c>
      <c r="AK19" s="12">
        <f>IF(SUM('Bal Sheet'!AK20:AK22)=0,0,SUM('Bal Sheet'!AK20:AK22)-SUM('Bal Sheet'!AJ20:AJ22))</f>
        <v>0</v>
      </c>
      <c r="AL19" s="12">
        <f>IF(SUM('Bal Sheet'!AL20:AL22)=0,0,SUM('Bal Sheet'!AL20:AL22)-SUM('Bal Sheet'!AK20:AK22))</f>
        <v>0</v>
      </c>
      <c r="AM19" s="12">
        <f>IF(SUM('Bal Sheet'!AM20:AM22)=0,0,SUM('Bal Sheet'!AM20:AM22)-SUM('Bal Sheet'!AL20:AL22))</f>
        <v>0</v>
      </c>
      <c r="AN19" s="12">
        <f>IF(SUM('Bal Sheet'!AN20:AN22)=0,0,SUM('Bal Sheet'!AN20:AN22)-SUM('Bal Sheet'!AM20:AM22))</f>
        <v>0</v>
      </c>
      <c r="AO19" s="12">
        <f>IF(SUM('Bal Sheet'!AO20:AO22)=0,0,SUM('Bal Sheet'!AO20:AO22)-SUM('Bal Sheet'!AN20:AN22))</f>
        <v>0</v>
      </c>
      <c r="AP19" s="12">
        <f>IF(SUM('Bal Sheet'!AP20:AP22)=0,0,SUM('Bal Sheet'!AP20:AP22)-SUM('Bal Sheet'!AO20:AO22))</f>
        <v>0</v>
      </c>
      <c r="AQ19" s="12">
        <f>IF(SUM('Bal Sheet'!AQ20:AQ22)=0,0,SUM('Bal Sheet'!AQ20:AQ22)-SUM('Bal Sheet'!AP20:AP22))</f>
        <v>0</v>
      </c>
      <c r="AR19" s="12">
        <f>IF(SUM('Bal Sheet'!AR20:AR22)=0,0,SUM('Bal Sheet'!AR20:AR22)-SUM('Bal Sheet'!AQ20:AQ22))</f>
        <v>0</v>
      </c>
      <c r="AS19" s="12">
        <f>IF(SUM('Bal Sheet'!AS20:AS22)=0,0,SUM('Bal Sheet'!AS20:AS22)-SUM('Bal Sheet'!AR20:AR22))</f>
        <v>0</v>
      </c>
      <c r="AT19" s="12">
        <f>IF(SUM('Bal Sheet'!AT20:AT22)=0,0,SUM('Bal Sheet'!AT20:AT22)-SUM('Bal Sheet'!AS20:AS22))</f>
        <v>0</v>
      </c>
      <c r="AU19" s="12">
        <f>IF(SUM('Bal Sheet'!AU20:AU22)=0,0,SUM('Bal Sheet'!AU20:AU22)-SUM('Bal Sheet'!AT20:AT22))</f>
        <v>0</v>
      </c>
      <c r="AV19" s="12">
        <f>IF(SUM('Bal Sheet'!AV20:AV22)=0,0,SUM('Bal Sheet'!AV20:AV22)-SUM('Bal Sheet'!AU20:AU22))</f>
        <v>0</v>
      </c>
      <c r="AW19" s="12">
        <f>IF(SUM('Bal Sheet'!AW20:AW22)=0,0,SUM('Bal Sheet'!AW20:AW22)-SUM('Bal Sheet'!AV20:AV22))</f>
        <v>0</v>
      </c>
      <c r="AX19" s="12">
        <f>IF(SUM('Bal Sheet'!AX20:AX22)=0,0,SUM('Bal Sheet'!AX20:AX22)-SUM('Bal Sheet'!AW20:AW22))</f>
        <v>0</v>
      </c>
      <c r="AY19" s="12">
        <f>IF(SUM('Bal Sheet'!AY20:AY22)=0,0,SUM('Bal Sheet'!AY20:AY22)-SUM('Bal Sheet'!AX20:AX22))</f>
        <v>0</v>
      </c>
      <c r="AZ19" s="12">
        <f>IF(SUM('Bal Sheet'!AZ20:AZ22)=0,0,SUM('Bal Sheet'!AZ20:AZ22)-SUM('Bal Sheet'!AY20:AY22))</f>
        <v>0</v>
      </c>
      <c r="BA19" s="12">
        <f>IF(SUM('Bal Sheet'!BA20:BA22)=0,0,SUM('Bal Sheet'!BA20:BA22)-SUM('Bal Sheet'!AZ20:AZ22))</f>
        <v>0</v>
      </c>
      <c r="BB19" s="12">
        <f>IF(SUM('Bal Sheet'!BB20:BB22)=0,0,SUM('Bal Sheet'!BB20:BB22)-SUM('Bal Sheet'!BA20:BA22))</f>
        <v>0</v>
      </c>
      <c r="BC19" s="12">
        <f>IF(SUM('Bal Sheet'!BC20:BC22)=0,0,SUM('Bal Sheet'!BC20:BC22)-SUM('Bal Sheet'!BB20:BB22))</f>
        <v>0</v>
      </c>
      <c r="BD19" s="12">
        <f>IF(SUM('Bal Sheet'!BD20:BD22)=0,0,SUM('Bal Sheet'!BD20:BD22)-SUM('Bal Sheet'!BC20:BC22))</f>
        <v>0</v>
      </c>
      <c r="BE19" s="12">
        <f>IF(SUM('Bal Sheet'!BE20:BE22)=0,0,SUM('Bal Sheet'!BE20:BE22)-SUM('Bal Sheet'!BD20:BD22))</f>
        <v>0</v>
      </c>
      <c r="BF19" s="12">
        <f>IF(SUM('Bal Sheet'!BF20:BF22)=0,0,SUM('Bal Sheet'!BF20:BF22)-SUM('Bal Sheet'!BE20:BE22))</f>
        <v>0</v>
      </c>
      <c r="BG19" s="12">
        <f>IF(SUM('Bal Sheet'!BG20:BG22)=0,0,SUM('Bal Sheet'!BG20:BG22)-SUM('Bal Sheet'!BF20:BF22))</f>
        <v>0</v>
      </c>
      <c r="BH19" s="12">
        <f>IF(SUM('Bal Sheet'!BH20:BH22)=0,0,SUM('Bal Sheet'!BH20:BH22)-SUM('Bal Sheet'!BG20:BG22))</f>
        <v>0</v>
      </c>
      <c r="BI19" s="12">
        <f>IF(SUM('Bal Sheet'!BI20:BI22)=0,0,SUM('Bal Sheet'!BI20:BI22)-SUM('Bal Sheet'!BH20:BH22))</f>
        <v>0</v>
      </c>
      <c r="BJ19" s="12">
        <f>IF(SUM('Bal Sheet'!BJ20:BJ22)=0,0,SUM('Bal Sheet'!BJ20:BJ22)-SUM('Bal Sheet'!BI20:BI22))</f>
        <v>0</v>
      </c>
      <c r="BK19" s="12">
        <f>IF(SUM('Bal Sheet'!BK20:BK22)=0,0,SUM('Bal Sheet'!BK20:BK22)-SUM('Bal Sheet'!BJ20:BJ22))</f>
        <v>0</v>
      </c>
      <c r="BL19" s="12">
        <f>IF(SUM('Bal Sheet'!BL20:BL22)=0,0,SUM('Bal Sheet'!BL20:BL22)-SUM('Bal Sheet'!BK20:BK22))</f>
        <v>0</v>
      </c>
      <c r="BM19" s="12">
        <f>IF(SUM('Bal Sheet'!BM20:BM22)=0,0,SUM('Bal Sheet'!BM20:BM22)-SUM('Bal Sheet'!BL20:BL22))</f>
        <v>0</v>
      </c>
      <c r="BN19" s="12">
        <f>IF(SUM('Bal Sheet'!BN20:BN22)=0,0,SUM('Bal Sheet'!BN20:BN22)-SUM('Bal Sheet'!BM20:BM22))</f>
        <v>0</v>
      </c>
    </row>
    <row r="20">
      <c r="A20" s="76" t="s">
        <v>93</v>
      </c>
      <c r="B20" s="77"/>
      <c r="C20" s="77"/>
      <c r="D20" s="77"/>
      <c r="E20" s="77"/>
      <c r="F20" s="77"/>
      <c r="G20" s="21">
        <f t="shared" ref="G20:BN20" si="3">SUM(G19)</f>
        <v>250000</v>
      </c>
      <c r="H20" s="21">
        <f t="shared" si="3"/>
        <v>250000</v>
      </c>
      <c r="I20" s="21">
        <f t="shared" si="3"/>
        <v>250000</v>
      </c>
      <c r="J20" s="21">
        <f t="shared" si="3"/>
        <v>0</v>
      </c>
      <c r="K20" s="21">
        <f t="shared" si="3"/>
        <v>250000</v>
      </c>
      <c r="L20" s="21">
        <f t="shared" si="3"/>
        <v>0</v>
      </c>
      <c r="M20" s="21">
        <f t="shared" si="3"/>
        <v>0</v>
      </c>
      <c r="N20" s="21">
        <f t="shared" si="3"/>
        <v>0</v>
      </c>
      <c r="O20" s="21">
        <f t="shared" si="3"/>
        <v>0</v>
      </c>
      <c r="P20" s="21">
        <f t="shared" si="3"/>
        <v>0</v>
      </c>
      <c r="Q20" s="21">
        <f t="shared" si="3"/>
        <v>0</v>
      </c>
      <c r="R20" s="21">
        <f t="shared" si="3"/>
        <v>0</v>
      </c>
      <c r="S20" s="21">
        <f t="shared" si="3"/>
        <v>0</v>
      </c>
      <c r="T20" s="21">
        <f t="shared" si="3"/>
        <v>0</v>
      </c>
      <c r="U20" s="21">
        <f t="shared" si="3"/>
        <v>10000000</v>
      </c>
      <c r="V20" s="21">
        <f t="shared" si="3"/>
        <v>0</v>
      </c>
      <c r="W20" s="21">
        <f t="shared" si="3"/>
        <v>0</v>
      </c>
      <c r="X20" s="21">
        <f t="shared" si="3"/>
        <v>0</v>
      </c>
      <c r="Y20" s="21">
        <f t="shared" si="3"/>
        <v>0</v>
      </c>
      <c r="Z20" s="21">
        <f t="shared" si="3"/>
        <v>0</v>
      </c>
      <c r="AA20" s="21">
        <f t="shared" si="3"/>
        <v>0</v>
      </c>
      <c r="AB20" s="21">
        <f t="shared" si="3"/>
        <v>0</v>
      </c>
      <c r="AC20" s="21">
        <f t="shared" si="3"/>
        <v>0</v>
      </c>
      <c r="AD20" s="21">
        <f t="shared" si="3"/>
        <v>0</v>
      </c>
      <c r="AE20" s="21">
        <f t="shared" si="3"/>
        <v>0</v>
      </c>
      <c r="AF20" s="21">
        <f t="shared" si="3"/>
        <v>0</v>
      </c>
      <c r="AG20" s="21">
        <f t="shared" si="3"/>
        <v>0</v>
      </c>
      <c r="AH20" s="21">
        <f t="shared" si="3"/>
        <v>0</v>
      </c>
      <c r="AI20" s="21">
        <f t="shared" si="3"/>
        <v>0</v>
      </c>
      <c r="AJ20" s="21">
        <f t="shared" si="3"/>
        <v>0</v>
      </c>
      <c r="AK20" s="21">
        <f t="shared" si="3"/>
        <v>0</v>
      </c>
      <c r="AL20" s="21">
        <f t="shared" si="3"/>
        <v>0</v>
      </c>
      <c r="AM20" s="21">
        <f t="shared" si="3"/>
        <v>0</v>
      </c>
      <c r="AN20" s="21">
        <f t="shared" si="3"/>
        <v>0</v>
      </c>
      <c r="AO20" s="21">
        <f t="shared" si="3"/>
        <v>0</v>
      </c>
      <c r="AP20" s="21">
        <f t="shared" si="3"/>
        <v>0</v>
      </c>
      <c r="AQ20" s="21">
        <f t="shared" si="3"/>
        <v>0</v>
      </c>
      <c r="AR20" s="21">
        <f t="shared" si="3"/>
        <v>0</v>
      </c>
      <c r="AS20" s="21">
        <f t="shared" si="3"/>
        <v>0</v>
      </c>
      <c r="AT20" s="21">
        <f t="shared" si="3"/>
        <v>0</v>
      </c>
      <c r="AU20" s="21">
        <f t="shared" si="3"/>
        <v>0</v>
      </c>
      <c r="AV20" s="21">
        <f t="shared" si="3"/>
        <v>0</v>
      </c>
      <c r="AW20" s="21">
        <f t="shared" si="3"/>
        <v>0</v>
      </c>
      <c r="AX20" s="21">
        <f t="shared" si="3"/>
        <v>0</v>
      </c>
      <c r="AY20" s="21">
        <f t="shared" si="3"/>
        <v>0</v>
      </c>
      <c r="AZ20" s="21">
        <f t="shared" si="3"/>
        <v>0</v>
      </c>
      <c r="BA20" s="21">
        <f t="shared" si="3"/>
        <v>0</v>
      </c>
      <c r="BB20" s="21">
        <f t="shared" si="3"/>
        <v>0</v>
      </c>
      <c r="BC20" s="21">
        <f t="shared" si="3"/>
        <v>0</v>
      </c>
      <c r="BD20" s="21">
        <f t="shared" si="3"/>
        <v>0</v>
      </c>
      <c r="BE20" s="21">
        <f t="shared" si="3"/>
        <v>0</v>
      </c>
      <c r="BF20" s="21">
        <f t="shared" si="3"/>
        <v>0</v>
      </c>
      <c r="BG20" s="21">
        <f t="shared" si="3"/>
        <v>0</v>
      </c>
      <c r="BH20" s="21">
        <f t="shared" si="3"/>
        <v>0</v>
      </c>
      <c r="BI20" s="21">
        <f t="shared" si="3"/>
        <v>0</v>
      </c>
      <c r="BJ20" s="21">
        <f t="shared" si="3"/>
        <v>0</v>
      </c>
      <c r="BK20" s="21">
        <f t="shared" si="3"/>
        <v>0</v>
      </c>
      <c r="BL20" s="21">
        <f t="shared" si="3"/>
        <v>0</v>
      </c>
      <c r="BM20" s="21">
        <f t="shared" si="3"/>
        <v>0</v>
      </c>
      <c r="BN20" s="21">
        <f t="shared" si="3"/>
        <v>0</v>
      </c>
    </row>
    <row r="21" ht="15.75" customHeight="1">
      <c r="A21" s="91" t="s">
        <v>94</v>
      </c>
      <c r="B21" s="9"/>
      <c r="C21" s="9"/>
      <c r="D21" s="9"/>
      <c r="E21" s="9"/>
      <c r="F21" s="9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</row>
    <row r="22" ht="15.75" customHeight="1">
      <c r="A22" s="4"/>
      <c r="B22" s="76"/>
      <c r="C22" s="76"/>
      <c r="D22" s="76"/>
      <c r="E22" s="76"/>
      <c r="F22" s="76"/>
      <c r="G22" s="21">
        <f t="shared" ref="G22:BN22" si="4">G14+G17+G20</f>
        <v>155313.2579</v>
      </c>
      <c r="H22" s="21">
        <f t="shared" si="4"/>
        <v>64995.12293</v>
      </c>
      <c r="I22" s="21">
        <f t="shared" si="4"/>
        <v>22535.80793</v>
      </c>
      <c r="J22" s="21">
        <f t="shared" si="4"/>
        <v>-135746.3029</v>
      </c>
      <c r="K22" s="21">
        <f t="shared" si="4"/>
        <v>110432.1571</v>
      </c>
      <c r="L22" s="21">
        <f t="shared" si="4"/>
        <v>7192.322099</v>
      </c>
      <c r="M22" s="21">
        <f t="shared" si="4"/>
        <v>36204.6921</v>
      </c>
      <c r="N22" s="21">
        <f t="shared" si="4"/>
        <v>26982.74627</v>
      </c>
      <c r="O22" s="21">
        <f t="shared" si="4"/>
        <v>-1128.386234</v>
      </c>
      <c r="P22" s="21">
        <f t="shared" si="4"/>
        <v>-52103.0429</v>
      </c>
      <c r="Q22" s="21">
        <f t="shared" si="4"/>
        <v>-44082.8529</v>
      </c>
      <c r="R22" s="21">
        <f t="shared" si="4"/>
        <v>-52707.41623</v>
      </c>
      <c r="S22" s="21">
        <f t="shared" si="4"/>
        <v>-47331.0944</v>
      </c>
      <c r="T22" s="21">
        <f t="shared" si="4"/>
        <v>-58623.23107</v>
      </c>
      <c r="U22" s="21">
        <f t="shared" si="4"/>
        <v>9966429.298</v>
      </c>
      <c r="V22" s="21">
        <f t="shared" si="4"/>
        <v>-28430.67257</v>
      </c>
      <c r="W22" s="21">
        <f t="shared" si="4"/>
        <v>-23288.11907</v>
      </c>
      <c r="X22" s="21">
        <f t="shared" si="4"/>
        <v>-78156.04157</v>
      </c>
      <c r="Y22" s="21">
        <f t="shared" si="4"/>
        <v>-12708.38957</v>
      </c>
      <c r="Z22" s="21">
        <f t="shared" si="4"/>
        <v>-114986.0297</v>
      </c>
      <c r="AA22" s="21">
        <f t="shared" si="4"/>
        <v>-118149.1871</v>
      </c>
      <c r="AB22" s="21">
        <f t="shared" si="4"/>
        <v>-120011.6532</v>
      </c>
      <c r="AC22" s="21">
        <f t="shared" si="4"/>
        <v>-128929.8574</v>
      </c>
      <c r="AD22" s="21">
        <f t="shared" si="4"/>
        <v>-168474.6084</v>
      </c>
      <c r="AE22" s="21">
        <f t="shared" si="4"/>
        <v>-187078.6372</v>
      </c>
      <c r="AF22" s="21">
        <f t="shared" si="4"/>
        <v>-155917.5186</v>
      </c>
      <c r="AG22" s="21">
        <f t="shared" si="4"/>
        <v>-52965.18023</v>
      </c>
      <c r="AH22" s="21">
        <f t="shared" si="4"/>
        <v>-17643.40232</v>
      </c>
      <c r="AI22" s="21">
        <f t="shared" si="4"/>
        <v>-13344.93065</v>
      </c>
      <c r="AJ22" s="21">
        <f t="shared" si="4"/>
        <v>-12177.12565</v>
      </c>
      <c r="AK22" s="21">
        <f t="shared" si="4"/>
        <v>-12009.32065</v>
      </c>
      <c r="AL22" s="21">
        <f t="shared" si="4"/>
        <v>-11841.51565</v>
      </c>
      <c r="AM22" s="21">
        <f t="shared" si="4"/>
        <v>-11673.71065</v>
      </c>
      <c r="AN22" s="21">
        <f t="shared" si="4"/>
        <v>-11505.90565</v>
      </c>
      <c r="AO22" s="21">
        <f t="shared" si="4"/>
        <v>-11338.10065</v>
      </c>
      <c r="AP22" s="21">
        <f t="shared" si="4"/>
        <v>-11170.29565</v>
      </c>
      <c r="AQ22" s="21">
        <f t="shared" si="4"/>
        <v>-118704.6907</v>
      </c>
      <c r="AR22" s="21">
        <f t="shared" si="4"/>
        <v>-107794.6342</v>
      </c>
      <c r="AS22" s="21">
        <f t="shared" si="4"/>
        <v>-72907.1519</v>
      </c>
      <c r="AT22" s="21">
        <f t="shared" si="4"/>
        <v>-37552.1939</v>
      </c>
      <c r="AU22" s="21">
        <f t="shared" si="4"/>
        <v>37141.8256</v>
      </c>
      <c r="AV22" s="21">
        <f t="shared" si="4"/>
        <v>154764.4451</v>
      </c>
      <c r="AW22" s="21">
        <f t="shared" si="4"/>
        <v>134605.4056</v>
      </c>
      <c r="AX22" s="21">
        <f t="shared" si="4"/>
        <v>179636.5661</v>
      </c>
      <c r="AY22" s="21">
        <f t="shared" si="4"/>
        <v>192473.1266</v>
      </c>
      <c r="AZ22" s="21">
        <f t="shared" si="4"/>
        <v>192709.6871</v>
      </c>
      <c r="BA22" s="21">
        <f t="shared" si="4"/>
        <v>192946.2476</v>
      </c>
      <c r="BB22" s="21">
        <f t="shared" si="4"/>
        <v>193182.8081</v>
      </c>
      <c r="BC22" s="21">
        <f t="shared" si="4"/>
        <v>114396.7441</v>
      </c>
      <c r="BD22" s="21">
        <f t="shared" si="4"/>
        <v>32525.3601</v>
      </c>
      <c r="BE22" s="21">
        <f t="shared" si="4"/>
        <v>142237.9651</v>
      </c>
      <c r="BF22" s="21">
        <f t="shared" si="4"/>
        <v>105114.3481</v>
      </c>
      <c r="BG22" s="21">
        <f t="shared" si="4"/>
        <v>176639.4646</v>
      </c>
      <c r="BH22" s="21">
        <f t="shared" si="4"/>
        <v>176854.4146</v>
      </c>
      <c r="BI22" s="21">
        <f t="shared" si="4"/>
        <v>235050.4231</v>
      </c>
      <c r="BJ22" s="21">
        <f t="shared" si="4"/>
        <v>211313.2846</v>
      </c>
      <c r="BK22" s="21">
        <f t="shared" si="4"/>
        <v>306847.8601</v>
      </c>
      <c r="BL22" s="21">
        <f t="shared" si="4"/>
        <v>269781.6136</v>
      </c>
      <c r="BM22" s="21">
        <f t="shared" si="4"/>
        <v>230879.6896</v>
      </c>
      <c r="BN22" s="21">
        <f t="shared" si="4"/>
        <v>344552.4991</v>
      </c>
    </row>
    <row r="23" ht="15.75" customHeight="1">
      <c r="A23" s="91" t="s">
        <v>95</v>
      </c>
      <c r="B23" s="9"/>
      <c r="C23" s="9"/>
      <c r="D23" s="9"/>
      <c r="E23" s="9"/>
      <c r="F23" s="9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</row>
    <row r="24" ht="15.75" customHeight="1">
      <c r="A24" s="76" t="s">
        <v>96</v>
      </c>
      <c r="B24" s="74"/>
      <c r="C24" s="74"/>
      <c r="D24" s="74"/>
      <c r="E24" s="74"/>
      <c r="F24" s="74"/>
      <c r="G24" s="12">
        <f>'Bal Sheet'!G10</f>
        <v>155313.2579</v>
      </c>
      <c r="H24" s="12">
        <f t="shared" ref="H24:BN24" si="5">G25</f>
        <v>155313.2579</v>
      </c>
      <c r="I24" s="12">
        <f t="shared" si="5"/>
        <v>220308.3809</v>
      </c>
      <c r="J24" s="12">
        <f t="shared" si="5"/>
        <v>242844.1888</v>
      </c>
      <c r="K24" s="12">
        <f t="shared" si="5"/>
        <v>107097.8859</v>
      </c>
      <c r="L24" s="12">
        <f t="shared" si="5"/>
        <v>217530.043</v>
      </c>
      <c r="M24" s="12">
        <f t="shared" si="5"/>
        <v>224722.3651</v>
      </c>
      <c r="N24" s="12">
        <f t="shared" si="5"/>
        <v>260927.0572</v>
      </c>
      <c r="O24" s="12">
        <f t="shared" si="5"/>
        <v>287909.8035</v>
      </c>
      <c r="P24" s="12">
        <f t="shared" si="5"/>
        <v>286781.4172</v>
      </c>
      <c r="Q24" s="12">
        <f t="shared" si="5"/>
        <v>234678.3743</v>
      </c>
      <c r="R24" s="12">
        <f t="shared" si="5"/>
        <v>190595.5214</v>
      </c>
      <c r="S24" s="12">
        <f t="shared" si="5"/>
        <v>137888.1052</v>
      </c>
      <c r="T24" s="12">
        <f t="shared" si="5"/>
        <v>90557.01079</v>
      </c>
      <c r="U24" s="12">
        <f t="shared" si="5"/>
        <v>31933.77972</v>
      </c>
      <c r="V24" s="12">
        <f t="shared" si="5"/>
        <v>9998363.078</v>
      </c>
      <c r="W24" s="12">
        <f t="shared" si="5"/>
        <v>9969932.406</v>
      </c>
      <c r="X24" s="12">
        <f t="shared" si="5"/>
        <v>9946644.287</v>
      </c>
      <c r="Y24" s="12">
        <f t="shared" si="5"/>
        <v>9868488.245</v>
      </c>
      <c r="Z24" s="12">
        <f t="shared" si="5"/>
        <v>9855779.855</v>
      </c>
      <c r="AA24" s="12">
        <f t="shared" si="5"/>
        <v>9740793.826</v>
      </c>
      <c r="AB24" s="12">
        <f t="shared" si="5"/>
        <v>9622644.639</v>
      </c>
      <c r="AC24" s="12">
        <f t="shared" si="5"/>
        <v>9502632.985</v>
      </c>
      <c r="AD24" s="12">
        <f t="shared" si="5"/>
        <v>9373703.128</v>
      </c>
      <c r="AE24" s="12">
        <f t="shared" si="5"/>
        <v>9205228.52</v>
      </c>
      <c r="AF24" s="12">
        <f t="shared" si="5"/>
        <v>9018149.882</v>
      </c>
      <c r="AG24" s="12">
        <f t="shared" si="5"/>
        <v>8862232.364</v>
      </c>
      <c r="AH24" s="12">
        <f t="shared" si="5"/>
        <v>8809267.184</v>
      </c>
      <c r="AI24" s="12">
        <f t="shared" si="5"/>
        <v>8791623.781</v>
      </c>
      <c r="AJ24" s="12">
        <f t="shared" si="5"/>
        <v>8778278.851</v>
      </c>
      <c r="AK24" s="12">
        <f t="shared" si="5"/>
        <v>8766101.725</v>
      </c>
      <c r="AL24" s="12">
        <f t="shared" si="5"/>
        <v>8754092.404</v>
      </c>
      <c r="AM24" s="12">
        <f t="shared" si="5"/>
        <v>8742250.889</v>
      </c>
      <c r="AN24" s="12">
        <f t="shared" si="5"/>
        <v>8730577.178</v>
      </c>
      <c r="AO24" s="12">
        <f t="shared" si="5"/>
        <v>8719071.272</v>
      </c>
      <c r="AP24" s="12">
        <f t="shared" si="5"/>
        <v>8707733.172</v>
      </c>
      <c r="AQ24" s="12">
        <f t="shared" si="5"/>
        <v>8696562.876</v>
      </c>
      <c r="AR24" s="12">
        <f t="shared" si="5"/>
        <v>8577858.185</v>
      </c>
      <c r="AS24" s="12">
        <f t="shared" si="5"/>
        <v>8470063.551</v>
      </c>
      <c r="AT24" s="12">
        <f t="shared" si="5"/>
        <v>8397156.399</v>
      </c>
      <c r="AU24" s="12">
        <f t="shared" si="5"/>
        <v>8359604.205</v>
      </c>
      <c r="AV24" s="12">
        <f t="shared" si="5"/>
        <v>8396746.031</v>
      </c>
      <c r="AW24" s="12">
        <f t="shared" si="5"/>
        <v>8551510.476</v>
      </c>
      <c r="AX24" s="12">
        <f t="shared" si="5"/>
        <v>8686115.882</v>
      </c>
      <c r="AY24" s="12">
        <f t="shared" si="5"/>
        <v>8865752.448</v>
      </c>
      <c r="AZ24" s="12">
        <f t="shared" si="5"/>
        <v>9058225.574</v>
      </c>
      <c r="BA24" s="12">
        <f t="shared" si="5"/>
        <v>9250935.261</v>
      </c>
      <c r="BB24" s="12">
        <f t="shared" si="5"/>
        <v>9443881.509</v>
      </c>
      <c r="BC24" s="12">
        <f t="shared" si="5"/>
        <v>9637064.317</v>
      </c>
      <c r="BD24" s="12">
        <f t="shared" si="5"/>
        <v>9751461.061</v>
      </c>
      <c r="BE24" s="12">
        <f t="shared" si="5"/>
        <v>9783986.421</v>
      </c>
      <c r="BF24" s="12">
        <f t="shared" si="5"/>
        <v>9926224.386</v>
      </c>
      <c r="BG24" s="12">
        <f t="shared" si="5"/>
        <v>10031338.73</v>
      </c>
      <c r="BH24" s="12">
        <f t="shared" si="5"/>
        <v>10207978.2</v>
      </c>
      <c r="BI24" s="12">
        <f t="shared" si="5"/>
        <v>10384832.61</v>
      </c>
      <c r="BJ24" s="12">
        <f t="shared" si="5"/>
        <v>10619883.04</v>
      </c>
      <c r="BK24" s="12">
        <f t="shared" si="5"/>
        <v>10831196.32</v>
      </c>
      <c r="BL24" s="12">
        <f t="shared" si="5"/>
        <v>11138044.18</v>
      </c>
      <c r="BM24" s="12">
        <f t="shared" si="5"/>
        <v>11407825.8</v>
      </c>
      <c r="BN24" s="12">
        <f t="shared" si="5"/>
        <v>11638705.48</v>
      </c>
    </row>
    <row r="25" ht="15.75" customHeight="1">
      <c r="A25" s="92" t="s">
        <v>97</v>
      </c>
      <c r="B25" s="92"/>
      <c r="C25" s="92"/>
      <c r="D25" s="92"/>
      <c r="E25" s="92"/>
      <c r="F25" s="92"/>
      <c r="G25" s="93">
        <f>G24</f>
        <v>155313.2579</v>
      </c>
      <c r="H25" s="93">
        <f t="shared" ref="H25:BN25" si="6">H24+H22</f>
        <v>220308.3809</v>
      </c>
      <c r="I25" s="93">
        <f t="shared" si="6"/>
        <v>242844.1888</v>
      </c>
      <c r="J25" s="93">
        <f t="shared" si="6"/>
        <v>107097.8859</v>
      </c>
      <c r="K25" s="93">
        <f t="shared" si="6"/>
        <v>217530.043</v>
      </c>
      <c r="L25" s="93">
        <f t="shared" si="6"/>
        <v>224722.3651</v>
      </c>
      <c r="M25" s="93">
        <f t="shared" si="6"/>
        <v>260927.0572</v>
      </c>
      <c r="N25" s="93">
        <f t="shared" si="6"/>
        <v>287909.8035</v>
      </c>
      <c r="O25" s="93">
        <f t="shared" si="6"/>
        <v>286781.4172</v>
      </c>
      <c r="P25" s="93">
        <f t="shared" si="6"/>
        <v>234678.3743</v>
      </c>
      <c r="Q25" s="93">
        <f t="shared" si="6"/>
        <v>190595.5214</v>
      </c>
      <c r="R25" s="93">
        <f t="shared" si="6"/>
        <v>137888.1052</v>
      </c>
      <c r="S25" s="93">
        <f t="shared" si="6"/>
        <v>90557.01079</v>
      </c>
      <c r="T25" s="93">
        <f t="shared" si="6"/>
        <v>31933.77972</v>
      </c>
      <c r="U25" s="93">
        <f t="shared" si="6"/>
        <v>9998363.078</v>
      </c>
      <c r="V25" s="93">
        <f t="shared" si="6"/>
        <v>9969932.406</v>
      </c>
      <c r="W25" s="93">
        <f t="shared" si="6"/>
        <v>9946644.287</v>
      </c>
      <c r="X25" s="93">
        <f t="shared" si="6"/>
        <v>9868488.245</v>
      </c>
      <c r="Y25" s="93">
        <f t="shared" si="6"/>
        <v>9855779.855</v>
      </c>
      <c r="Z25" s="93">
        <f t="shared" si="6"/>
        <v>9740793.826</v>
      </c>
      <c r="AA25" s="93">
        <f t="shared" si="6"/>
        <v>9622644.639</v>
      </c>
      <c r="AB25" s="93">
        <f t="shared" si="6"/>
        <v>9502632.985</v>
      </c>
      <c r="AC25" s="93">
        <f t="shared" si="6"/>
        <v>9373703.128</v>
      </c>
      <c r="AD25" s="93">
        <f t="shared" si="6"/>
        <v>9205228.52</v>
      </c>
      <c r="AE25" s="93">
        <f t="shared" si="6"/>
        <v>9018149.882</v>
      </c>
      <c r="AF25" s="93">
        <f t="shared" si="6"/>
        <v>8862232.364</v>
      </c>
      <c r="AG25" s="93">
        <f t="shared" si="6"/>
        <v>8809267.184</v>
      </c>
      <c r="AH25" s="93">
        <f t="shared" si="6"/>
        <v>8791623.781</v>
      </c>
      <c r="AI25" s="93">
        <f t="shared" si="6"/>
        <v>8778278.851</v>
      </c>
      <c r="AJ25" s="93">
        <f t="shared" si="6"/>
        <v>8766101.725</v>
      </c>
      <c r="AK25" s="93">
        <f t="shared" si="6"/>
        <v>8754092.404</v>
      </c>
      <c r="AL25" s="93">
        <f t="shared" si="6"/>
        <v>8742250.889</v>
      </c>
      <c r="AM25" s="93">
        <f t="shared" si="6"/>
        <v>8730577.178</v>
      </c>
      <c r="AN25" s="93">
        <f t="shared" si="6"/>
        <v>8719071.272</v>
      </c>
      <c r="AO25" s="93">
        <f t="shared" si="6"/>
        <v>8707733.172</v>
      </c>
      <c r="AP25" s="93">
        <f t="shared" si="6"/>
        <v>8696562.876</v>
      </c>
      <c r="AQ25" s="93">
        <f t="shared" si="6"/>
        <v>8577858.185</v>
      </c>
      <c r="AR25" s="93">
        <f t="shared" si="6"/>
        <v>8470063.551</v>
      </c>
      <c r="AS25" s="93">
        <f t="shared" si="6"/>
        <v>8397156.399</v>
      </c>
      <c r="AT25" s="93">
        <f t="shared" si="6"/>
        <v>8359604.205</v>
      </c>
      <c r="AU25" s="93">
        <f t="shared" si="6"/>
        <v>8396746.031</v>
      </c>
      <c r="AV25" s="93">
        <f t="shared" si="6"/>
        <v>8551510.476</v>
      </c>
      <c r="AW25" s="93">
        <f t="shared" si="6"/>
        <v>8686115.882</v>
      </c>
      <c r="AX25" s="93">
        <f t="shared" si="6"/>
        <v>8865752.448</v>
      </c>
      <c r="AY25" s="93">
        <f t="shared" si="6"/>
        <v>9058225.574</v>
      </c>
      <c r="AZ25" s="93">
        <f t="shared" si="6"/>
        <v>9250935.261</v>
      </c>
      <c r="BA25" s="93">
        <f t="shared" si="6"/>
        <v>9443881.509</v>
      </c>
      <c r="BB25" s="93">
        <f t="shared" si="6"/>
        <v>9637064.317</v>
      </c>
      <c r="BC25" s="93">
        <f t="shared" si="6"/>
        <v>9751461.061</v>
      </c>
      <c r="BD25" s="93">
        <f t="shared" si="6"/>
        <v>9783986.421</v>
      </c>
      <c r="BE25" s="93">
        <f t="shared" si="6"/>
        <v>9926224.386</v>
      </c>
      <c r="BF25" s="93">
        <f t="shared" si="6"/>
        <v>10031338.73</v>
      </c>
      <c r="BG25" s="93">
        <f t="shared" si="6"/>
        <v>10207978.2</v>
      </c>
      <c r="BH25" s="93">
        <f t="shared" si="6"/>
        <v>10384832.61</v>
      </c>
      <c r="BI25" s="93">
        <f t="shared" si="6"/>
        <v>10619883.04</v>
      </c>
      <c r="BJ25" s="93">
        <f t="shared" si="6"/>
        <v>10831196.32</v>
      </c>
      <c r="BK25" s="93">
        <f t="shared" si="6"/>
        <v>11138044.18</v>
      </c>
      <c r="BL25" s="93">
        <f t="shared" si="6"/>
        <v>11407825.8</v>
      </c>
      <c r="BM25" s="93">
        <f t="shared" si="6"/>
        <v>11638705.48</v>
      </c>
      <c r="BN25" s="93">
        <f t="shared" si="6"/>
        <v>11983257.98</v>
      </c>
    </row>
    <row r="26" ht="15.75" customHeight="1">
      <c r="A26" s="94" t="s">
        <v>98</v>
      </c>
      <c r="B26" s="94"/>
      <c r="C26" s="94"/>
      <c r="D26" s="94"/>
      <c r="E26" s="94"/>
      <c r="F26" s="94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</row>
    <row r="27" ht="15.75" customHeight="1">
      <c r="A27" s="1"/>
      <c r="B27" s="1"/>
      <c r="C27" s="1"/>
      <c r="D27" s="1"/>
      <c r="E27" s="1"/>
      <c r="F27" s="1"/>
      <c r="G27" s="81">
        <f t="shared" ref="G27:BN27" si="7">G14+G17</f>
        <v>-94686.74207</v>
      </c>
      <c r="H27" s="81">
        <f t="shared" si="7"/>
        <v>-185004.8771</v>
      </c>
      <c r="I27" s="81">
        <f t="shared" si="7"/>
        <v>-227464.1921</v>
      </c>
      <c r="J27" s="81">
        <f t="shared" si="7"/>
        <v>-135746.3029</v>
      </c>
      <c r="K27" s="81">
        <f t="shared" si="7"/>
        <v>-139567.8429</v>
      </c>
      <c r="L27" s="81">
        <f t="shared" si="7"/>
        <v>7192.322099</v>
      </c>
      <c r="M27" s="81">
        <f t="shared" si="7"/>
        <v>36204.6921</v>
      </c>
      <c r="N27" s="81">
        <f t="shared" si="7"/>
        <v>26982.74627</v>
      </c>
      <c r="O27" s="81">
        <f t="shared" si="7"/>
        <v>-1128.386234</v>
      </c>
      <c r="P27" s="81">
        <f t="shared" si="7"/>
        <v>-52103.0429</v>
      </c>
      <c r="Q27" s="81">
        <f t="shared" si="7"/>
        <v>-44082.8529</v>
      </c>
      <c r="R27" s="81">
        <f t="shared" si="7"/>
        <v>-52707.41623</v>
      </c>
      <c r="S27" s="81">
        <f t="shared" si="7"/>
        <v>-47331.0944</v>
      </c>
      <c r="T27" s="81">
        <f t="shared" si="7"/>
        <v>-58623.23107</v>
      </c>
      <c r="U27" s="81">
        <f t="shared" si="7"/>
        <v>-33570.70157</v>
      </c>
      <c r="V27" s="81">
        <f t="shared" si="7"/>
        <v>-28430.67257</v>
      </c>
      <c r="W27" s="81">
        <f t="shared" si="7"/>
        <v>-23288.11907</v>
      </c>
      <c r="X27" s="81">
        <f t="shared" si="7"/>
        <v>-78156.04157</v>
      </c>
      <c r="Y27" s="81">
        <f t="shared" si="7"/>
        <v>-12708.38957</v>
      </c>
      <c r="Z27" s="81">
        <f t="shared" si="7"/>
        <v>-114986.0297</v>
      </c>
      <c r="AA27" s="81">
        <f t="shared" si="7"/>
        <v>-118149.1871</v>
      </c>
      <c r="AB27" s="81">
        <f t="shared" si="7"/>
        <v>-120011.6532</v>
      </c>
      <c r="AC27" s="81">
        <f t="shared" si="7"/>
        <v>-128929.8574</v>
      </c>
      <c r="AD27" s="81">
        <f t="shared" si="7"/>
        <v>-168474.6084</v>
      </c>
      <c r="AE27" s="81">
        <f t="shared" si="7"/>
        <v>-187078.6372</v>
      </c>
      <c r="AF27" s="81">
        <f t="shared" si="7"/>
        <v>-155917.5186</v>
      </c>
      <c r="AG27" s="81">
        <f t="shared" si="7"/>
        <v>-52965.18023</v>
      </c>
      <c r="AH27" s="81">
        <f t="shared" si="7"/>
        <v>-17643.40232</v>
      </c>
      <c r="AI27" s="81">
        <f t="shared" si="7"/>
        <v>-13344.93065</v>
      </c>
      <c r="AJ27" s="81">
        <f t="shared" si="7"/>
        <v>-12177.12565</v>
      </c>
      <c r="AK27" s="81">
        <f t="shared" si="7"/>
        <v>-12009.32065</v>
      </c>
      <c r="AL27" s="81">
        <f t="shared" si="7"/>
        <v>-11841.51565</v>
      </c>
      <c r="AM27" s="81">
        <f t="shared" si="7"/>
        <v>-11673.71065</v>
      </c>
      <c r="AN27" s="81">
        <f t="shared" si="7"/>
        <v>-11505.90565</v>
      </c>
      <c r="AO27" s="81">
        <f t="shared" si="7"/>
        <v>-11338.10065</v>
      </c>
      <c r="AP27" s="81">
        <f t="shared" si="7"/>
        <v>-11170.29565</v>
      </c>
      <c r="AQ27" s="81">
        <f t="shared" si="7"/>
        <v>-118704.6907</v>
      </c>
      <c r="AR27" s="81">
        <f t="shared" si="7"/>
        <v>-107794.6342</v>
      </c>
      <c r="AS27" s="81">
        <f t="shared" si="7"/>
        <v>-72907.1519</v>
      </c>
      <c r="AT27" s="81">
        <f t="shared" si="7"/>
        <v>-37552.1939</v>
      </c>
      <c r="AU27" s="81">
        <f t="shared" si="7"/>
        <v>37141.8256</v>
      </c>
      <c r="AV27" s="81">
        <f t="shared" si="7"/>
        <v>154764.4451</v>
      </c>
      <c r="AW27" s="81">
        <f t="shared" si="7"/>
        <v>134605.4056</v>
      </c>
      <c r="AX27" s="81">
        <f t="shared" si="7"/>
        <v>179636.5661</v>
      </c>
      <c r="AY27" s="81">
        <f t="shared" si="7"/>
        <v>192473.1266</v>
      </c>
      <c r="AZ27" s="81">
        <f t="shared" si="7"/>
        <v>192709.6871</v>
      </c>
      <c r="BA27" s="81">
        <f t="shared" si="7"/>
        <v>192946.2476</v>
      </c>
      <c r="BB27" s="81">
        <f t="shared" si="7"/>
        <v>193182.8081</v>
      </c>
      <c r="BC27" s="81">
        <f t="shared" si="7"/>
        <v>114396.7441</v>
      </c>
      <c r="BD27" s="81">
        <f t="shared" si="7"/>
        <v>32525.3601</v>
      </c>
      <c r="BE27" s="81">
        <f t="shared" si="7"/>
        <v>142237.9651</v>
      </c>
      <c r="BF27" s="81">
        <f t="shared" si="7"/>
        <v>105114.3481</v>
      </c>
      <c r="BG27" s="81">
        <f t="shared" si="7"/>
        <v>176639.4646</v>
      </c>
      <c r="BH27" s="81">
        <f t="shared" si="7"/>
        <v>176854.4146</v>
      </c>
      <c r="BI27" s="81">
        <f t="shared" si="7"/>
        <v>235050.4231</v>
      </c>
      <c r="BJ27" s="81">
        <f t="shared" si="7"/>
        <v>211313.2846</v>
      </c>
      <c r="BK27" s="81">
        <f t="shared" si="7"/>
        <v>306847.8601</v>
      </c>
      <c r="BL27" s="81">
        <f t="shared" si="7"/>
        <v>269781.6136</v>
      </c>
      <c r="BM27" s="81">
        <f t="shared" si="7"/>
        <v>230879.6896</v>
      </c>
      <c r="BN27" s="81">
        <f t="shared" si="7"/>
        <v>344552.4991</v>
      </c>
    </row>
    <row r="28" ht="15.75" customHeight="1">
      <c r="A28" s="97" t="s">
        <v>99</v>
      </c>
      <c r="B28" s="97"/>
      <c r="C28" s="97"/>
      <c r="D28" s="97"/>
      <c r="E28" s="97"/>
      <c r="F28" s="97"/>
      <c r="G28" s="12"/>
      <c r="H28" s="12"/>
      <c r="I28" s="12">
        <f>SUM(G22:I22)</f>
        <v>242844.1888</v>
      </c>
      <c r="J28" s="12"/>
      <c r="K28" s="12"/>
      <c r="L28" s="12">
        <f>SUM(J22:L22)</f>
        <v>-18121.8237</v>
      </c>
      <c r="M28" s="12"/>
      <c r="N28" s="12"/>
      <c r="O28" s="12">
        <f>SUM(M22:O22)</f>
        <v>62059.05213</v>
      </c>
      <c r="P28" s="12"/>
      <c r="Q28" s="12"/>
      <c r="R28" s="12">
        <f>SUM(P22:R22)</f>
        <v>-148893.312</v>
      </c>
      <c r="S28" s="12"/>
      <c r="T28" s="12"/>
      <c r="U28" s="12">
        <f>SUM(S22:U22)</f>
        <v>9860474.973</v>
      </c>
      <c r="V28" s="12"/>
      <c r="W28" s="12"/>
      <c r="X28" s="12">
        <f>SUM(V22:X22)</f>
        <v>-129874.8332</v>
      </c>
      <c r="Y28" s="12"/>
      <c r="Z28" s="12"/>
      <c r="AA28" s="12">
        <f>SUM(Y22:AA22)</f>
        <v>-245843.6064</v>
      </c>
      <c r="AB28" s="12"/>
      <c r="AC28" s="12"/>
      <c r="AD28" s="12">
        <f>SUM(AB22:AD22)</f>
        <v>-417416.119</v>
      </c>
      <c r="AE28" s="12"/>
      <c r="AF28" s="12"/>
      <c r="AG28" s="12">
        <f>SUM(AE22:AG22)</f>
        <v>-395961.336</v>
      </c>
      <c r="AH28" s="12"/>
      <c r="AI28" s="12"/>
      <c r="AJ28" s="12">
        <f>SUM(AH22:AJ22)</f>
        <v>-43165.45862</v>
      </c>
      <c r="AK28" s="12"/>
      <c r="AL28" s="12"/>
      <c r="AM28" s="12">
        <f>SUM(AK22:AM22)</f>
        <v>-35524.54695</v>
      </c>
      <c r="AN28" s="12"/>
      <c r="AO28" s="12"/>
      <c r="AP28" s="12">
        <f>SUM(AN22:AP22)</f>
        <v>-34014.30195</v>
      </c>
      <c r="AQ28" s="12"/>
      <c r="AR28" s="12"/>
      <c r="AS28" s="12">
        <f>SUM(AQ22:AS22)</f>
        <v>-299406.4767</v>
      </c>
      <c r="AT28" s="4"/>
      <c r="AU28" s="4"/>
      <c r="AV28" s="12">
        <f>SUM(AT22:AV22)</f>
        <v>154354.0768</v>
      </c>
      <c r="AW28" s="4"/>
      <c r="AX28" s="4"/>
      <c r="AY28" s="12">
        <f>SUM(AW22:AY22)</f>
        <v>506715.0983</v>
      </c>
      <c r="AZ28" s="4"/>
      <c r="BA28" s="4"/>
      <c r="BB28" s="12">
        <f>SUM(AZ22:BB22)</f>
        <v>578838.7428</v>
      </c>
      <c r="BC28" s="4"/>
      <c r="BD28" s="4"/>
      <c r="BE28" s="12">
        <f>SUM(BC22:BE22)</f>
        <v>289160.0693</v>
      </c>
      <c r="BF28" s="4"/>
      <c r="BG28" s="4"/>
      <c r="BH28" s="12">
        <f>SUM(BF22:BH22)</f>
        <v>458608.2273</v>
      </c>
      <c r="BI28" s="4"/>
      <c r="BJ28" s="4"/>
      <c r="BK28" s="12">
        <f>SUM(BI22:BK22)</f>
        <v>753211.5678</v>
      </c>
      <c r="BL28" s="4"/>
      <c r="BM28" s="4"/>
      <c r="BN28" s="12">
        <f>SUM(BL22:BN22)</f>
        <v>845213.8023</v>
      </c>
    </row>
    <row r="29" ht="15.75" customHeight="1">
      <c r="A29" s="4"/>
      <c r="B29" s="4"/>
      <c r="C29" s="4"/>
      <c r="D29" s="4"/>
      <c r="E29" s="4"/>
      <c r="F29" s="4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</row>
  </sheetData>
  <mergeCells count="1">
    <mergeCell ref="B5:F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38.5"/>
    <col customWidth="1" hidden="1" min="2" max="2" width="48.38"/>
    <col customWidth="1" min="3" max="3" width="13.88"/>
    <col customWidth="1" min="4" max="5" width="12.0"/>
    <col customWidth="1" min="6" max="6" width="15.0"/>
    <col customWidth="1" min="7" max="7" width="13.88"/>
    <col min="8" max="19" width="12.63" outlineLevel="1"/>
    <col min="21" max="32" width="12.63" outlineLevel="1"/>
    <col min="34" max="45" width="12.63" outlineLevel="1"/>
    <col customWidth="1" min="68" max="72" width="9.13"/>
  </cols>
  <sheetData>
    <row r="1" ht="15.0" customHeight="1">
      <c r="A1" s="1" t="s">
        <v>0</v>
      </c>
      <c r="B1" s="61"/>
      <c r="C1" s="1"/>
      <c r="D1" s="1"/>
      <c r="E1" s="1"/>
      <c r="F1" s="1"/>
      <c r="G1" s="1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</row>
    <row r="2" ht="15.0" customHeight="1">
      <c r="A2" s="61" t="s">
        <v>100</v>
      </c>
      <c r="B2" s="61"/>
      <c r="C2" s="1"/>
      <c r="D2" s="1"/>
      <c r="E2" s="1"/>
      <c r="F2" s="1"/>
      <c r="G2" s="1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</row>
    <row r="3" ht="15.0" customHeight="1">
      <c r="A3" s="62" t="s">
        <v>60</v>
      </c>
      <c r="B3" s="62"/>
      <c r="C3" s="99"/>
      <c r="D3" s="1"/>
      <c r="E3" s="1"/>
      <c r="F3" s="1"/>
      <c r="G3" s="1"/>
      <c r="H3" s="100">
        <f>8500000/12</f>
        <v>708333.3333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</row>
    <row r="4" ht="15.0" customHeight="1">
      <c r="A4" s="101"/>
      <c r="B4" s="101"/>
      <c r="C4" s="1"/>
      <c r="D4" s="1"/>
      <c r="E4" s="1"/>
      <c r="F4" s="1"/>
      <c r="G4" s="1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</row>
    <row r="5" ht="15.0" customHeight="1">
      <c r="A5" s="40"/>
      <c r="B5" s="40"/>
      <c r="C5" s="68" t="s">
        <v>82</v>
      </c>
      <c r="D5" s="69"/>
      <c r="E5" s="69"/>
      <c r="F5" s="69"/>
      <c r="G5" s="69"/>
      <c r="H5" s="85" t="s">
        <v>5</v>
      </c>
      <c r="I5" s="85" t="s">
        <v>5</v>
      </c>
      <c r="J5" s="85" t="s">
        <v>5</v>
      </c>
      <c r="K5" s="85" t="s">
        <v>5</v>
      </c>
      <c r="L5" s="85" t="s">
        <v>5</v>
      </c>
      <c r="M5" s="85" t="s">
        <v>5</v>
      </c>
      <c r="N5" s="85" t="s">
        <v>5</v>
      </c>
      <c r="O5" s="85" t="s">
        <v>5</v>
      </c>
      <c r="P5" s="85" t="s">
        <v>5</v>
      </c>
      <c r="Q5" s="85" t="s">
        <v>5</v>
      </c>
      <c r="R5" s="85" t="s">
        <v>5</v>
      </c>
      <c r="S5" s="85" t="s">
        <v>5</v>
      </c>
      <c r="T5" s="85" t="s">
        <v>5</v>
      </c>
      <c r="U5" s="85" t="s">
        <v>5</v>
      </c>
      <c r="V5" s="85" t="s">
        <v>5</v>
      </c>
      <c r="W5" s="85" t="s">
        <v>5</v>
      </c>
      <c r="X5" s="85" t="s">
        <v>5</v>
      </c>
      <c r="Y5" s="85" t="s">
        <v>5</v>
      </c>
      <c r="Z5" s="85" t="s">
        <v>5</v>
      </c>
      <c r="AA5" s="85" t="s">
        <v>5</v>
      </c>
      <c r="AB5" s="85" t="s">
        <v>5</v>
      </c>
      <c r="AC5" s="85" t="s">
        <v>5</v>
      </c>
      <c r="AD5" s="85" t="s">
        <v>5</v>
      </c>
      <c r="AE5" s="85" t="s">
        <v>5</v>
      </c>
      <c r="AF5" s="85" t="s">
        <v>5</v>
      </c>
      <c r="AG5" s="85" t="s">
        <v>5</v>
      </c>
      <c r="AH5" s="85" t="s">
        <v>5</v>
      </c>
      <c r="AI5" s="85" t="s">
        <v>5</v>
      </c>
      <c r="AJ5" s="85" t="s">
        <v>5</v>
      </c>
      <c r="AK5" s="85" t="s">
        <v>5</v>
      </c>
      <c r="AL5" s="85" t="s">
        <v>5</v>
      </c>
      <c r="AM5" s="85" t="s">
        <v>5</v>
      </c>
      <c r="AN5" s="85" t="s">
        <v>5</v>
      </c>
      <c r="AO5" s="85" t="s">
        <v>5</v>
      </c>
      <c r="AP5" s="85" t="s">
        <v>5</v>
      </c>
      <c r="AQ5" s="85" t="s">
        <v>5</v>
      </c>
      <c r="AR5" s="85" t="s">
        <v>5</v>
      </c>
      <c r="AS5" s="85" t="s">
        <v>5</v>
      </c>
      <c r="AT5" s="85" t="s">
        <v>5</v>
      </c>
      <c r="AU5" s="85" t="s">
        <v>5</v>
      </c>
      <c r="AV5" s="85" t="s">
        <v>5</v>
      </c>
      <c r="AW5" s="85" t="s">
        <v>5</v>
      </c>
      <c r="AX5" s="85" t="s">
        <v>5</v>
      </c>
      <c r="AY5" s="85" t="s">
        <v>5</v>
      </c>
      <c r="AZ5" s="85" t="s">
        <v>5</v>
      </c>
      <c r="BA5" s="85" t="s">
        <v>5</v>
      </c>
      <c r="BB5" s="85" t="s">
        <v>5</v>
      </c>
      <c r="BC5" s="85" t="s">
        <v>5</v>
      </c>
      <c r="BD5" s="85" t="s">
        <v>5</v>
      </c>
      <c r="BE5" s="85" t="s">
        <v>5</v>
      </c>
      <c r="BF5" s="85" t="s">
        <v>5</v>
      </c>
      <c r="BG5" s="85" t="s">
        <v>5</v>
      </c>
      <c r="BH5" s="85" t="s">
        <v>5</v>
      </c>
      <c r="BI5" s="85" t="s">
        <v>5</v>
      </c>
      <c r="BJ5" s="85" t="s">
        <v>5</v>
      </c>
      <c r="BK5" s="85" t="s">
        <v>5</v>
      </c>
      <c r="BL5" s="85" t="s">
        <v>5</v>
      </c>
      <c r="BM5" s="85" t="s">
        <v>5</v>
      </c>
      <c r="BN5" s="85" t="s">
        <v>5</v>
      </c>
      <c r="BO5" s="85" t="s">
        <v>5</v>
      </c>
      <c r="BP5" s="40"/>
      <c r="BQ5" s="40"/>
      <c r="BR5" s="40"/>
      <c r="BS5" s="40"/>
      <c r="BT5" s="40"/>
    </row>
    <row r="6" ht="15.0" customHeight="1">
      <c r="A6" s="11" t="s">
        <v>101</v>
      </c>
      <c r="B6" s="11"/>
      <c r="C6" s="6" t="s">
        <v>102</v>
      </c>
      <c r="D6" s="6" t="s">
        <v>103</v>
      </c>
      <c r="E6" s="6">
        <v>2024.0</v>
      </c>
      <c r="F6" s="6">
        <v>2025.0</v>
      </c>
      <c r="G6" s="6">
        <v>2026.0</v>
      </c>
      <c r="H6" s="7">
        <v>44562.0</v>
      </c>
      <c r="I6" s="7">
        <v>44593.0</v>
      </c>
      <c r="J6" s="7">
        <v>44621.0</v>
      </c>
      <c r="K6" s="7">
        <v>44652.0</v>
      </c>
      <c r="L6" s="7">
        <v>44682.0</v>
      </c>
      <c r="M6" s="7">
        <v>44713.0</v>
      </c>
      <c r="N6" s="7">
        <v>44743.0</v>
      </c>
      <c r="O6" s="7">
        <v>44774.0</v>
      </c>
      <c r="P6" s="7">
        <v>44805.0</v>
      </c>
      <c r="Q6" s="7">
        <v>44835.0</v>
      </c>
      <c r="R6" s="7">
        <v>44866.0</v>
      </c>
      <c r="S6" s="7">
        <v>44896.0</v>
      </c>
      <c r="T6" s="7">
        <v>44927.0</v>
      </c>
      <c r="U6" s="7">
        <v>44958.0</v>
      </c>
      <c r="V6" s="7">
        <v>44986.0</v>
      </c>
      <c r="W6" s="7">
        <v>45017.0</v>
      </c>
      <c r="X6" s="7">
        <v>45047.0</v>
      </c>
      <c r="Y6" s="7">
        <v>45078.0</v>
      </c>
      <c r="Z6" s="7">
        <v>45108.0</v>
      </c>
      <c r="AA6" s="7">
        <v>45139.0</v>
      </c>
      <c r="AB6" s="7">
        <v>45170.0</v>
      </c>
      <c r="AC6" s="7">
        <v>45200.0</v>
      </c>
      <c r="AD6" s="7">
        <v>45231.0</v>
      </c>
      <c r="AE6" s="7">
        <v>45261.0</v>
      </c>
      <c r="AF6" s="7">
        <v>45292.0</v>
      </c>
      <c r="AG6" s="7">
        <v>45323.0</v>
      </c>
      <c r="AH6" s="7">
        <v>45352.0</v>
      </c>
      <c r="AI6" s="7">
        <v>45383.0</v>
      </c>
      <c r="AJ6" s="7">
        <v>45413.0</v>
      </c>
      <c r="AK6" s="7">
        <v>45444.0</v>
      </c>
      <c r="AL6" s="7">
        <v>45474.0</v>
      </c>
      <c r="AM6" s="7">
        <v>45505.0</v>
      </c>
      <c r="AN6" s="7">
        <v>45536.0</v>
      </c>
      <c r="AO6" s="7">
        <v>45566.0</v>
      </c>
      <c r="AP6" s="7">
        <v>45597.0</v>
      </c>
      <c r="AQ6" s="7">
        <v>45627.0</v>
      </c>
      <c r="AR6" s="7">
        <v>45658.0</v>
      </c>
      <c r="AS6" s="7">
        <v>45689.0</v>
      </c>
      <c r="AT6" s="7">
        <v>45717.0</v>
      </c>
      <c r="AU6" s="7">
        <v>45748.0</v>
      </c>
      <c r="AV6" s="7">
        <v>45778.0</v>
      </c>
      <c r="AW6" s="7">
        <v>45809.0</v>
      </c>
      <c r="AX6" s="7">
        <v>45839.0</v>
      </c>
      <c r="AY6" s="7">
        <v>45870.0</v>
      </c>
      <c r="AZ6" s="7">
        <v>45901.0</v>
      </c>
      <c r="BA6" s="7">
        <v>45931.0</v>
      </c>
      <c r="BB6" s="7">
        <v>45962.0</v>
      </c>
      <c r="BC6" s="7">
        <v>45992.0</v>
      </c>
      <c r="BD6" s="7">
        <v>46023.0</v>
      </c>
      <c r="BE6" s="7">
        <v>46054.0</v>
      </c>
      <c r="BF6" s="7">
        <v>46082.0</v>
      </c>
      <c r="BG6" s="7">
        <v>46113.0</v>
      </c>
      <c r="BH6" s="7">
        <v>46143.0</v>
      </c>
      <c r="BI6" s="7">
        <v>46174.0</v>
      </c>
      <c r="BJ6" s="7">
        <v>46204.0</v>
      </c>
      <c r="BK6" s="7">
        <v>46235.0</v>
      </c>
      <c r="BL6" s="7">
        <v>46266.0</v>
      </c>
      <c r="BM6" s="7">
        <v>46296.0</v>
      </c>
      <c r="BN6" s="7">
        <v>46327.0</v>
      </c>
      <c r="BO6" s="7">
        <v>46357.0</v>
      </c>
      <c r="BP6" s="70"/>
      <c r="BQ6" s="70"/>
      <c r="BR6" s="70"/>
      <c r="BS6" s="70"/>
      <c r="BT6" s="70"/>
    </row>
    <row r="7" ht="15.0" customHeight="1">
      <c r="A7" s="11" t="s">
        <v>104</v>
      </c>
      <c r="B7" s="11"/>
      <c r="C7" s="102">
        <f t="shared" ref="C7:C11" si="1">SUM(I7:S7)</f>
        <v>0</v>
      </c>
      <c r="D7" s="102">
        <f t="shared" ref="D7:D11" si="2">SUM(T7:AE7)</f>
        <v>880</v>
      </c>
      <c r="E7" s="102">
        <f t="shared" ref="E7:E11" si="3">SUM(AF7:AQ7)</f>
        <v>2880</v>
      </c>
      <c r="F7" s="102">
        <f t="shared" ref="F7:F11" si="4">SUM(AR7:BC7)</f>
        <v>3024</v>
      </c>
      <c r="G7" s="102">
        <f t="shared" ref="G7:G11" si="5">SUM(BD7:BO7)</f>
        <v>3168</v>
      </c>
      <c r="H7" s="103">
        <f>+Assumptions!$A$30*'People Costs'!H108</f>
        <v>0</v>
      </c>
      <c r="I7" s="103">
        <f>+Assumptions!$A$30*'People Costs'!I108</f>
        <v>0</v>
      </c>
      <c r="J7" s="103">
        <f>+Assumptions!$A$30*('People Costs'!J108+'People Costs'!J111+'People Costs'!J112)</f>
        <v>0</v>
      </c>
      <c r="K7" s="103">
        <f>+Assumptions!$A$30*('People Costs'!K108+'People Costs'!K111+'People Costs'!K112)</f>
        <v>0</v>
      </c>
      <c r="L7" s="103">
        <f>+Assumptions!$A$30*('People Costs'!L108+'People Costs'!L111+'People Costs'!L112)</f>
        <v>0</v>
      </c>
      <c r="M7" s="103">
        <f>+Assumptions!$A$30*('People Costs'!M108+'People Costs'!M111+'People Costs'!M112)</f>
        <v>0</v>
      </c>
      <c r="N7" s="103">
        <f>+Assumptions!$A$30*('People Costs'!N108+'People Costs'!N111+'People Costs'!N112)</f>
        <v>0</v>
      </c>
      <c r="O7" s="103">
        <f>+Assumptions!$A$30*('People Costs'!O108+'People Costs'!O111+'People Costs'!O112)</f>
        <v>0</v>
      </c>
      <c r="P7" s="103">
        <f>+Assumptions!$A$30*('People Costs'!P108+'People Costs'!P111+'People Costs'!P112)</f>
        <v>0</v>
      </c>
      <c r="Q7" s="103">
        <f>+Assumptions!$A$30*('People Costs'!Q108+'People Costs'!Q111+'People Costs'!Q112)</f>
        <v>0</v>
      </c>
      <c r="R7" s="103">
        <f>+Assumptions!$A$30*('People Costs'!R108+'People Costs'!R111+'People Costs'!R112)</f>
        <v>0</v>
      </c>
      <c r="S7" s="103">
        <f>+Assumptions!$A$30*('People Costs'!S108+'People Costs'!S111+'People Costs'!S112)</f>
        <v>0</v>
      </c>
      <c r="T7" s="103">
        <f>+Assumptions!$A$30*('People Costs'!T108+'People Costs'!T111+'People Costs'!T112)</f>
        <v>0</v>
      </c>
      <c r="U7" s="103">
        <f>+Assumptions!$A$30*('People Costs'!U108+'People Costs'!U111+'People Costs'!U112)</f>
        <v>0</v>
      </c>
      <c r="V7" s="103">
        <f>+Assumptions!$A$30*('People Costs'!V108+'People Costs'!V111+'People Costs'!V112)</f>
        <v>0</v>
      </c>
      <c r="W7" s="103">
        <f>+Assumptions!$A$30*('People Costs'!W108+'People Costs'!W111+'People Costs'!W112)</f>
        <v>0</v>
      </c>
      <c r="X7" s="103">
        <f>+Assumptions!$A$30*('People Costs'!X108+'People Costs'!X111+'People Costs'!X112)</f>
        <v>0</v>
      </c>
      <c r="Y7" s="103">
        <f>+Assumptions!$A$30*('People Costs'!Y108+'People Costs'!Y111+'People Costs'!Y112)</f>
        <v>0</v>
      </c>
      <c r="Z7" s="103">
        <f>+Assumptions!$A$30*('People Costs'!Z108+'People Costs'!Z111+'People Costs'!Z112)</f>
        <v>0</v>
      </c>
      <c r="AA7" s="103">
        <f>+Assumptions!$A$30*('People Costs'!AA108+'People Costs'!AA111+'People Costs'!AA112)</f>
        <v>80</v>
      </c>
      <c r="AB7" s="103">
        <f>+Assumptions!$A$30*('People Costs'!AB108+'People Costs'!AB111+'People Costs'!AB112)</f>
        <v>80</v>
      </c>
      <c r="AC7" s="103">
        <f>+Assumptions!$A$30*('People Costs'!AC108+'People Costs'!AC111+'People Costs'!AC112)</f>
        <v>240</v>
      </c>
      <c r="AD7" s="103">
        <f>+Assumptions!$A$30*('People Costs'!AD108+'People Costs'!AD111+'People Costs'!AD112)</f>
        <v>240</v>
      </c>
      <c r="AE7" s="103">
        <f>+Assumptions!$A$30*('People Costs'!AE108+'People Costs'!AE111+'People Costs'!AE112)</f>
        <v>240</v>
      </c>
      <c r="AF7" s="103">
        <f>+Assumptions!$A$31*('People Costs'!AF108+'People Costs'!AF111+'People Costs'!AF112)</f>
        <v>240</v>
      </c>
      <c r="AG7" s="103">
        <f>+Assumptions!$A$31*('People Costs'!AG108+'People Costs'!AG111+'People Costs'!AG112)</f>
        <v>240</v>
      </c>
      <c r="AH7" s="103">
        <f>+Assumptions!$A$31*('People Costs'!AH108+'People Costs'!AH111+'People Costs'!AH112)</f>
        <v>240</v>
      </c>
      <c r="AI7" s="103">
        <f>+Assumptions!$A$31*('People Costs'!AI108+'People Costs'!AI111+'People Costs'!AI112)</f>
        <v>240</v>
      </c>
      <c r="AJ7" s="103">
        <f>+Assumptions!$A$31*('People Costs'!AJ108+'People Costs'!AJ111+'People Costs'!AJ112)</f>
        <v>240</v>
      </c>
      <c r="AK7" s="103">
        <f>+Assumptions!$A$31*('People Costs'!AK108+'People Costs'!AK111+'People Costs'!AK112)</f>
        <v>240</v>
      </c>
      <c r="AL7" s="103">
        <f>+Assumptions!$A$31*('People Costs'!AL108+'People Costs'!AL111+'People Costs'!AL112)</f>
        <v>240</v>
      </c>
      <c r="AM7" s="103">
        <f>+Assumptions!$A$31*('People Costs'!AM108+'People Costs'!AM111+'People Costs'!AM112)</f>
        <v>240</v>
      </c>
      <c r="AN7" s="103">
        <f>+Assumptions!$A$31*('People Costs'!AN108+'People Costs'!AN111+'People Costs'!AN112)</f>
        <v>240</v>
      </c>
      <c r="AO7" s="103">
        <f>+Assumptions!$A$31*('People Costs'!AO108+'People Costs'!AO111+'People Costs'!AO112)</f>
        <v>240</v>
      </c>
      <c r="AP7" s="103">
        <f>+Assumptions!$A$31*('People Costs'!AP108+'People Costs'!AP111+'People Costs'!AP112)</f>
        <v>240</v>
      </c>
      <c r="AQ7" s="103">
        <f>+Assumptions!$A$31*('People Costs'!AQ108+'People Costs'!AQ111+'People Costs'!AQ112)</f>
        <v>240</v>
      </c>
      <c r="AR7" s="103">
        <f>+Assumptions!$A$32*('People Costs'!AR108+'People Costs'!AR111+'People Costs'!AR112)</f>
        <v>252</v>
      </c>
      <c r="AS7" s="103">
        <f>+Assumptions!$A$32*('People Costs'!AS108+'People Costs'!AS111+'People Costs'!AS112)</f>
        <v>252</v>
      </c>
      <c r="AT7" s="103">
        <f>+Assumptions!$A$32*('People Costs'!AT108+'People Costs'!AT111+'People Costs'!AT112)</f>
        <v>252</v>
      </c>
      <c r="AU7" s="103">
        <f>+Assumptions!$A$32*('People Costs'!AU108+'People Costs'!AU111+'People Costs'!AU112)</f>
        <v>252</v>
      </c>
      <c r="AV7" s="103">
        <f>+Assumptions!$A$32*('People Costs'!AV108+'People Costs'!AV111+'People Costs'!AV112)</f>
        <v>252</v>
      </c>
      <c r="AW7" s="103">
        <f>+Assumptions!$A$32*('People Costs'!AW108+'People Costs'!AW111+'People Costs'!AW112)</f>
        <v>252</v>
      </c>
      <c r="AX7" s="103">
        <f>+Assumptions!$A$32*('People Costs'!AX108+'People Costs'!AX111+'People Costs'!AX112)</f>
        <v>252</v>
      </c>
      <c r="AY7" s="103">
        <f>+Assumptions!$A$32*('People Costs'!AY108+'People Costs'!AY111+'People Costs'!AY112)</f>
        <v>252</v>
      </c>
      <c r="AZ7" s="103">
        <f>+Assumptions!$A$32*('People Costs'!AZ108+'People Costs'!AZ111+'People Costs'!AZ112)</f>
        <v>252</v>
      </c>
      <c r="BA7" s="103">
        <f>+Assumptions!$A$32*('People Costs'!BA108+'People Costs'!BA111+'People Costs'!BA112)</f>
        <v>252</v>
      </c>
      <c r="BB7" s="103">
        <f>+Assumptions!$A$32*('People Costs'!BB108+'People Costs'!BB111+'People Costs'!BB112)</f>
        <v>252</v>
      </c>
      <c r="BC7" s="103">
        <f>+Assumptions!$A$32*('People Costs'!BC108+'People Costs'!BC111+'People Costs'!BC112)</f>
        <v>252</v>
      </c>
      <c r="BD7" s="103">
        <f>+Assumptions!$A$33*('People Costs'!BD108+'People Costs'!BD111+'People Costs'!BD112)</f>
        <v>264</v>
      </c>
      <c r="BE7" s="103">
        <f>+Assumptions!$A$33*('People Costs'!BE108+'People Costs'!BE111+'People Costs'!BE112)</f>
        <v>264</v>
      </c>
      <c r="BF7" s="103">
        <f>+Assumptions!$A$33*('People Costs'!BF108+'People Costs'!BF111+'People Costs'!BF112)</f>
        <v>264</v>
      </c>
      <c r="BG7" s="103">
        <f>+Assumptions!$A$33*('People Costs'!BG108+'People Costs'!BG111+'People Costs'!BG112)</f>
        <v>264</v>
      </c>
      <c r="BH7" s="103">
        <f>+Assumptions!$A$33*('People Costs'!BH108+'People Costs'!BH111+'People Costs'!BH112)</f>
        <v>264</v>
      </c>
      <c r="BI7" s="103">
        <f>+Assumptions!$A$33*('People Costs'!BI108+'People Costs'!BI111+'People Costs'!BI112)</f>
        <v>264</v>
      </c>
      <c r="BJ7" s="103">
        <f>+Assumptions!$A$33*('People Costs'!BJ108+'People Costs'!BJ111+'People Costs'!BJ112)</f>
        <v>264</v>
      </c>
      <c r="BK7" s="103">
        <f>+Assumptions!$A$33*('People Costs'!BK108+'People Costs'!BK111+'People Costs'!BK112)</f>
        <v>264</v>
      </c>
      <c r="BL7" s="103">
        <f>+Assumptions!$A$33*('People Costs'!BL108+'People Costs'!BL111+'People Costs'!BL112)</f>
        <v>264</v>
      </c>
      <c r="BM7" s="103">
        <f>+Assumptions!$A$33*('People Costs'!BM108+'People Costs'!BM111+'People Costs'!BM112)</f>
        <v>264</v>
      </c>
      <c r="BN7" s="103">
        <f>+Assumptions!$A$33*('People Costs'!BN108+'People Costs'!BN111+'People Costs'!BN112)</f>
        <v>264</v>
      </c>
      <c r="BO7" s="103">
        <f>+Assumptions!$A$33*('People Costs'!BO108+'People Costs'!BO111+'People Costs'!BO112)</f>
        <v>264</v>
      </c>
      <c r="BP7" s="70"/>
      <c r="BQ7" s="70"/>
      <c r="BR7" s="70"/>
      <c r="BS7" s="70"/>
      <c r="BT7" s="70"/>
    </row>
    <row r="8" ht="15.0" customHeight="1">
      <c r="A8" s="11" t="s">
        <v>105</v>
      </c>
      <c r="B8" s="11" t="s">
        <v>5</v>
      </c>
      <c r="C8" s="102">
        <f t="shared" si="1"/>
        <v>152</v>
      </c>
      <c r="D8" s="102">
        <f t="shared" si="2"/>
        <v>288</v>
      </c>
      <c r="E8" s="102">
        <f t="shared" si="3"/>
        <v>312</v>
      </c>
      <c r="F8" s="102">
        <f t="shared" si="4"/>
        <v>369</v>
      </c>
      <c r="G8" s="102">
        <f t="shared" si="5"/>
        <v>462</v>
      </c>
      <c r="H8" s="104">
        <v>1.0</v>
      </c>
      <c r="I8" s="104">
        <v>2.0</v>
      </c>
      <c r="J8" s="104">
        <v>6.0</v>
      </c>
      <c r="K8" s="104">
        <v>8.0</v>
      </c>
      <c r="L8" s="104">
        <v>10.0</v>
      </c>
      <c r="M8" s="104">
        <v>12.0</v>
      </c>
      <c r="N8" s="104">
        <v>14.0</v>
      </c>
      <c r="O8" s="104">
        <v>16.0</v>
      </c>
      <c r="P8" s="104">
        <v>18.0</v>
      </c>
      <c r="Q8" s="104">
        <v>20.0</v>
      </c>
      <c r="R8" s="104">
        <v>22.0</v>
      </c>
      <c r="S8" s="104">
        <v>24.0</v>
      </c>
      <c r="T8" s="104">
        <v>24.0</v>
      </c>
      <c r="U8" s="104">
        <v>24.0</v>
      </c>
      <c r="V8" s="104">
        <v>24.0</v>
      </c>
      <c r="W8" s="104">
        <v>24.0</v>
      </c>
      <c r="X8" s="104">
        <v>24.0</v>
      </c>
      <c r="Y8" s="104">
        <v>24.0</v>
      </c>
      <c r="Z8" s="104">
        <v>24.0</v>
      </c>
      <c r="AA8" s="104">
        <v>24.0</v>
      </c>
      <c r="AB8" s="104">
        <v>24.0</v>
      </c>
      <c r="AC8" s="104">
        <v>24.0</v>
      </c>
      <c r="AD8" s="104">
        <v>24.0</v>
      </c>
      <c r="AE8" s="104">
        <v>24.0</v>
      </c>
      <c r="AF8" s="104">
        <v>26.0</v>
      </c>
      <c r="AG8" s="104">
        <f t="shared" ref="AG8:AQ8" si="6">AF8</f>
        <v>26</v>
      </c>
      <c r="AH8" s="104">
        <f t="shared" si="6"/>
        <v>26</v>
      </c>
      <c r="AI8" s="104">
        <f t="shared" si="6"/>
        <v>26</v>
      </c>
      <c r="AJ8" s="104">
        <f t="shared" si="6"/>
        <v>26</v>
      </c>
      <c r="AK8" s="104">
        <f t="shared" si="6"/>
        <v>26</v>
      </c>
      <c r="AL8" s="104">
        <f t="shared" si="6"/>
        <v>26</v>
      </c>
      <c r="AM8" s="104">
        <f t="shared" si="6"/>
        <v>26</v>
      </c>
      <c r="AN8" s="104">
        <f t="shared" si="6"/>
        <v>26</v>
      </c>
      <c r="AO8" s="104">
        <f t="shared" si="6"/>
        <v>26</v>
      </c>
      <c r="AP8" s="104">
        <f t="shared" si="6"/>
        <v>26</v>
      </c>
      <c r="AQ8" s="104">
        <f t="shared" si="6"/>
        <v>26</v>
      </c>
      <c r="AR8" s="104">
        <v>28.0</v>
      </c>
      <c r="AS8" s="104">
        <f>AR8</f>
        <v>28</v>
      </c>
      <c r="AT8" s="104">
        <v>29.0</v>
      </c>
      <c r="AU8" s="104">
        <v>30.0</v>
      </c>
      <c r="AV8" s="104">
        <v>31.0</v>
      </c>
      <c r="AW8" s="104">
        <f>AV8</f>
        <v>31</v>
      </c>
      <c r="AX8" s="104">
        <v>32.0</v>
      </c>
      <c r="AY8" s="104">
        <v>32.0</v>
      </c>
      <c r="AZ8" s="104">
        <v>32.0</v>
      </c>
      <c r="BA8" s="104">
        <v>32.0</v>
      </c>
      <c r="BB8" s="104">
        <v>32.0</v>
      </c>
      <c r="BC8" s="104">
        <f>BB8</f>
        <v>32</v>
      </c>
      <c r="BD8" s="104">
        <v>33.0</v>
      </c>
      <c r="BE8" s="104">
        <v>34.0</v>
      </c>
      <c r="BF8" s="104">
        <v>35.0</v>
      </c>
      <c r="BG8" s="104">
        <v>36.0</v>
      </c>
      <c r="BH8" s="104">
        <v>37.0</v>
      </c>
      <c r="BI8" s="104">
        <v>38.0</v>
      </c>
      <c r="BJ8" s="104">
        <v>39.0</v>
      </c>
      <c r="BK8" s="104">
        <v>40.0</v>
      </c>
      <c r="BL8" s="104">
        <v>41.0</v>
      </c>
      <c r="BM8" s="104">
        <v>42.0</v>
      </c>
      <c r="BN8" s="104">
        <v>43.0</v>
      </c>
      <c r="BO8" s="104">
        <v>44.0</v>
      </c>
      <c r="BP8" s="70"/>
      <c r="BQ8" s="70"/>
      <c r="BR8" s="70"/>
      <c r="BS8" s="70"/>
      <c r="BT8" s="70"/>
    </row>
    <row r="9" ht="15.0" customHeight="1">
      <c r="A9" s="11" t="s">
        <v>106</v>
      </c>
      <c r="B9" s="11"/>
      <c r="C9" s="102">
        <f t="shared" si="1"/>
        <v>68</v>
      </c>
      <c r="D9" s="102">
        <f t="shared" si="2"/>
        <v>150</v>
      </c>
      <c r="E9" s="102">
        <f t="shared" si="3"/>
        <v>249</v>
      </c>
      <c r="F9" s="102">
        <f t="shared" si="4"/>
        <v>302</v>
      </c>
      <c r="G9" s="102">
        <f t="shared" si="5"/>
        <v>368</v>
      </c>
      <c r="H9" s="104">
        <v>1.0</v>
      </c>
      <c r="I9" s="104">
        <v>2.0</v>
      </c>
      <c r="J9" s="104">
        <v>4.0</v>
      </c>
      <c r="K9" s="104">
        <v>6.0</v>
      </c>
      <c r="L9" s="104">
        <v>7.0</v>
      </c>
      <c r="M9" s="104">
        <v>7.0</v>
      </c>
      <c r="N9" s="104">
        <v>7.0</v>
      </c>
      <c r="O9" s="104">
        <v>7.0</v>
      </c>
      <c r="P9" s="104">
        <v>7.0</v>
      </c>
      <c r="Q9" s="104">
        <v>7.0</v>
      </c>
      <c r="R9" s="104">
        <v>7.0</v>
      </c>
      <c r="S9" s="104">
        <v>7.0</v>
      </c>
      <c r="T9" s="104">
        <v>7.0</v>
      </c>
      <c r="U9" s="104">
        <v>8.0</v>
      </c>
      <c r="V9" s="104">
        <v>9.0</v>
      </c>
      <c r="W9" s="104">
        <v>10.0</v>
      </c>
      <c r="X9" s="104">
        <v>11.0</v>
      </c>
      <c r="Y9" s="104">
        <v>12.0</v>
      </c>
      <c r="Z9" s="104">
        <v>13.0</v>
      </c>
      <c r="AA9" s="104">
        <v>14.0</v>
      </c>
      <c r="AB9" s="104">
        <v>15.0</v>
      </c>
      <c r="AC9" s="104">
        <v>16.0</v>
      </c>
      <c r="AD9" s="104">
        <v>17.0</v>
      </c>
      <c r="AE9" s="104">
        <v>18.0</v>
      </c>
      <c r="AF9" s="104">
        <v>19.0</v>
      </c>
      <c r="AG9" s="104">
        <v>20.0</v>
      </c>
      <c r="AH9" s="104">
        <v>21.0</v>
      </c>
      <c r="AI9" s="104">
        <f t="shared" ref="AI9:AQ9" si="7">AH9</f>
        <v>21</v>
      </c>
      <c r="AJ9" s="104">
        <f t="shared" si="7"/>
        <v>21</v>
      </c>
      <c r="AK9" s="104">
        <f t="shared" si="7"/>
        <v>21</v>
      </c>
      <c r="AL9" s="104">
        <f t="shared" si="7"/>
        <v>21</v>
      </c>
      <c r="AM9" s="104">
        <f t="shared" si="7"/>
        <v>21</v>
      </c>
      <c r="AN9" s="104">
        <f t="shared" si="7"/>
        <v>21</v>
      </c>
      <c r="AO9" s="104">
        <f t="shared" si="7"/>
        <v>21</v>
      </c>
      <c r="AP9" s="104">
        <f t="shared" si="7"/>
        <v>21</v>
      </c>
      <c r="AQ9" s="104">
        <f t="shared" si="7"/>
        <v>21</v>
      </c>
      <c r="AR9" s="104">
        <v>22.0</v>
      </c>
      <c r="AS9" s="104">
        <v>23.0</v>
      </c>
      <c r="AT9" s="104">
        <v>24.0</v>
      </c>
      <c r="AU9" s="104">
        <v>25.0</v>
      </c>
      <c r="AV9" s="104">
        <v>26.0</v>
      </c>
      <c r="AW9" s="104">
        <v>26.0</v>
      </c>
      <c r="AX9" s="104">
        <f t="shared" ref="AX9:BC9" si="8">AW9</f>
        <v>26</v>
      </c>
      <c r="AY9" s="104">
        <f t="shared" si="8"/>
        <v>26</v>
      </c>
      <c r="AZ9" s="104">
        <f t="shared" si="8"/>
        <v>26</v>
      </c>
      <c r="BA9" s="104">
        <f t="shared" si="8"/>
        <v>26</v>
      </c>
      <c r="BB9" s="104">
        <f t="shared" si="8"/>
        <v>26</v>
      </c>
      <c r="BC9" s="104">
        <f t="shared" si="8"/>
        <v>26</v>
      </c>
      <c r="BD9" s="104">
        <v>27.0</v>
      </c>
      <c r="BE9" s="104">
        <v>28.0</v>
      </c>
      <c r="BF9" s="104">
        <f>BE9</f>
        <v>28</v>
      </c>
      <c r="BG9" s="104">
        <v>29.0</v>
      </c>
      <c r="BH9" s="104">
        <v>30.0</v>
      </c>
      <c r="BI9" s="104">
        <f>BH9</f>
        <v>30</v>
      </c>
      <c r="BJ9" s="104">
        <v>31.0</v>
      </c>
      <c r="BK9" s="104">
        <v>32.0</v>
      </c>
      <c r="BL9" s="104">
        <f>BK9</f>
        <v>32</v>
      </c>
      <c r="BM9" s="104">
        <v>33.0</v>
      </c>
      <c r="BN9" s="104">
        <v>34.0</v>
      </c>
      <c r="BO9" s="104">
        <f>BN9</f>
        <v>34</v>
      </c>
      <c r="BP9" s="70"/>
      <c r="BQ9" s="70"/>
      <c r="BR9" s="70"/>
      <c r="BS9" s="70"/>
      <c r="BT9" s="70"/>
    </row>
    <row r="10" ht="15.0" customHeight="1">
      <c r="A10" s="11" t="s">
        <v>107</v>
      </c>
      <c r="B10" s="11"/>
      <c r="C10" s="102">
        <f t="shared" si="1"/>
        <v>38</v>
      </c>
      <c r="D10" s="102">
        <f t="shared" si="2"/>
        <v>61</v>
      </c>
      <c r="E10" s="102">
        <f t="shared" si="3"/>
        <v>84</v>
      </c>
      <c r="F10" s="102">
        <f t="shared" si="4"/>
        <v>132</v>
      </c>
      <c r="G10" s="102">
        <f t="shared" si="5"/>
        <v>222</v>
      </c>
      <c r="H10" s="104">
        <v>0.0</v>
      </c>
      <c r="I10" s="104">
        <v>1.0</v>
      </c>
      <c r="J10" s="104">
        <v>2.0</v>
      </c>
      <c r="K10" s="104">
        <v>3.0</v>
      </c>
      <c r="L10" s="104">
        <v>4.0</v>
      </c>
      <c r="M10" s="104">
        <v>4.0</v>
      </c>
      <c r="N10" s="104">
        <v>4.0</v>
      </c>
      <c r="O10" s="104">
        <v>4.0</v>
      </c>
      <c r="P10" s="104">
        <v>4.0</v>
      </c>
      <c r="Q10" s="104">
        <v>4.0</v>
      </c>
      <c r="R10" s="104">
        <v>4.0</v>
      </c>
      <c r="S10" s="104">
        <v>4.0</v>
      </c>
      <c r="T10" s="104">
        <v>5.0</v>
      </c>
      <c r="U10" s="104">
        <v>5.0</v>
      </c>
      <c r="V10" s="104">
        <v>5.0</v>
      </c>
      <c r="W10" s="104">
        <v>5.0</v>
      </c>
      <c r="X10" s="104">
        <v>5.0</v>
      </c>
      <c r="Y10" s="104">
        <v>5.0</v>
      </c>
      <c r="Z10" s="104">
        <v>5.0</v>
      </c>
      <c r="AA10" s="104">
        <v>5.0</v>
      </c>
      <c r="AB10" s="104">
        <v>5.0</v>
      </c>
      <c r="AC10" s="104">
        <v>5.0</v>
      </c>
      <c r="AD10" s="104">
        <v>5.0</v>
      </c>
      <c r="AE10" s="104">
        <v>6.0</v>
      </c>
      <c r="AF10" s="104">
        <v>7.0</v>
      </c>
      <c r="AG10" s="104">
        <v>7.0</v>
      </c>
      <c r="AH10" s="104">
        <f t="shared" ref="AH10:AQ10" si="9">AG10</f>
        <v>7</v>
      </c>
      <c r="AI10" s="104">
        <f t="shared" si="9"/>
        <v>7</v>
      </c>
      <c r="AJ10" s="104">
        <f t="shared" si="9"/>
        <v>7</v>
      </c>
      <c r="AK10" s="104">
        <f t="shared" si="9"/>
        <v>7</v>
      </c>
      <c r="AL10" s="104">
        <f t="shared" si="9"/>
        <v>7</v>
      </c>
      <c r="AM10" s="104">
        <f t="shared" si="9"/>
        <v>7</v>
      </c>
      <c r="AN10" s="104">
        <f t="shared" si="9"/>
        <v>7</v>
      </c>
      <c r="AO10" s="104">
        <f t="shared" si="9"/>
        <v>7</v>
      </c>
      <c r="AP10" s="104">
        <f t="shared" si="9"/>
        <v>7</v>
      </c>
      <c r="AQ10" s="104">
        <f t="shared" si="9"/>
        <v>7</v>
      </c>
      <c r="AR10" s="104">
        <v>8.0</v>
      </c>
      <c r="AS10" s="104">
        <v>9.0</v>
      </c>
      <c r="AT10" s="104">
        <v>10.0</v>
      </c>
      <c r="AU10" s="104">
        <v>11.0</v>
      </c>
      <c r="AV10" s="104">
        <v>11.0</v>
      </c>
      <c r="AW10" s="104">
        <v>11.0</v>
      </c>
      <c r="AX10" s="104">
        <v>12.0</v>
      </c>
      <c r="AY10" s="104">
        <f t="shared" ref="AY10:BC10" si="10">AX10</f>
        <v>12</v>
      </c>
      <c r="AZ10" s="104">
        <f t="shared" si="10"/>
        <v>12</v>
      </c>
      <c r="BA10" s="104">
        <f t="shared" si="10"/>
        <v>12</v>
      </c>
      <c r="BB10" s="104">
        <f t="shared" si="10"/>
        <v>12</v>
      </c>
      <c r="BC10" s="104">
        <f t="shared" si="10"/>
        <v>12</v>
      </c>
      <c r="BD10" s="104">
        <v>13.0</v>
      </c>
      <c r="BE10" s="104">
        <v>14.0</v>
      </c>
      <c r="BF10" s="104">
        <v>15.0</v>
      </c>
      <c r="BG10" s="104">
        <v>16.0</v>
      </c>
      <c r="BH10" s="104">
        <v>17.0</v>
      </c>
      <c r="BI10" s="104">
        <v>18.0</v>
      </c>
      <c r="BJ10" s="104">
        <v>19.0</v>
      </c>
      <c r="BK10" s="104">
        <v>20.0</v>
      </c>
      <c r="BL10" s="104">
        <v>21.0</v>
      </c>
      <c r="BM10" s="104">
        <v>22.0</v>
      </c>
      <c r="BN10" s="104">
        <v>23.0</v>
      </c>
      <c r="BO10" s="104">
        <v>24.0</v>
      </c>
      <c r="BP10" s="70"/>
      <c r="BQ10" s="70"/>
      <c r="BR10" s="70"/>
      <c r="BS10" s="70"/>
      <c r="BT10" s="70"/>
    </row>
    <row r="11" ht="15.0" customHeight="1">
      <c r="A11" s="11" t="s">
        <v>108</v>
      </c>
      <c r="B11" s="11"/>
      <c r="C11" s="102">
        <f t="shared" si="1"/>
        <v>29</v>
      </c>
      <c r="D11" s="102">
        <f t="shared" si="2"/>
        <v>43</v>
      </c>
      <c r="E11" s="102">
        <f t="shared" si="3"/>
        <v>71</v>
      </c>
      <c r="F11" s="102">
        <f t="shared" si="4"/>
        <v>122</v>
      </c>
      <c r="G11" s="102">
        <f t="shared" si="5"/>
        <v>172</v>
      </c>
      <c r="H11" s="104">
        <v>0.0</v>
      </c>
      <c r="I11" s="104">
        <v>1.0</v>
      </c>
      <c r="J11" s="104">
        <v>2.0</v>
      </c>
      <c r="K11" s="104">
        <v>2.0</v>
      </c>
      <c r="L11" s="104">
        <v>3.0</v>
      </c>
      <c r="M11" s="104">
        <v>3.0</v>
      </c>
      <c r="N11" s="104">
        <v>3.0</v>
      </c>
      <c r="O11" s="104">
        <v>3.0</v>
      </c>
      <c r="P11" s="104">
        <v>3.0</v>
      </c>
      <c r="Q11" s="104">
        <v>3.0</v>
      </c>
      <c r="R11" s="104">
        <v>3.0</v>
      </c>
      <c r="S11" s="104">
        <v>3.0</v>
      </c>
      <c r="T11" s="104">
        <v>3.0</v>
      </c>
      <c r="U11" s="104">
        <v>3.0</v>
      </c>
      <c r="V11" s="104">
        <v>3.0</v>
      </c>
      <c r="W11" s="104">
        <v>3.0</v>
      </c>
      <c r="X11" s="104">
        <v>3.0</v>
      </c>
      <c r="Y11" s="104">
        <v>4.0</v>
      </c>
      <c r="Z11" s="104">
        <v>4.0</v>
      </c>
      <c r="AA11" s="104">
        <v>4.0</v>
      </c>
      <c r="AB11" s="104">
        <v>4.0</v>
      </c>
      <c r="AC11" s="104">
        <v>4.0</v>
      </c>
      <c r="AD11" s="104">
        <v>4.0</v>
      </c>
      <c r="AE11" s="104">
        <v>4.0</v>
      </c>
      <c r="AF11" s="104">
        <v>5.0</v>
      </c>
      <c r="AG11" s="104">
        <v>6.0</v>
      </c>
      <c r="AH11" s="104">
        <f t="shared" ref="AH11:AQ11" si="11">AG11</f>
        <v>6</v>
      </c>
      <c r="AI11" s="104">
        <f t="shared" si="11"/>
        <v>6</v>
      </c>
      <c r="AJ11" s="104">
        <f t="shared" si="11"/>
        <v>6</v>
      </c>
      <c r="AK11" s="104">
        <f t="shared" si="11"/>
        <v>6</v>
      </c>
      <c r="AL11" s="104">
        <f t="shared" si="11"/>
        <v>6</v>
      </c>
      <c r="AM11" s="104">
        <f t="shared" si="11"/>
        <v>6</v>
      </c>
      <c r="AN11" s="104">
        <f t="shared" si="11"/>
        <v>6</v>
      </c>
      <c r="AO11" s="104">
        <f t="shared" si="11"/>
        <v>6</v>
      </c>
      <c r="AP11" s="104">
        <f t="shared" si="11"/>
        <v>6</v>
      </c>
      <c r="AQ11" s="104">
        <f t="shared" si="11"/>
        <v>6</v>
      </c>
      <c r="AR11" s="104">
        <v>7.0</v>
      </c>
      <c r="AS11" s="104">
        <v>8.0</v>
      </c>
      <c r="AT11" s="104">
        <v>9.0</v>
      </c>
      <c r="AU11" s="104">
        <v>10.0</v>
      </c>
      <c r="AV11" s="104">
        <v>11.0</v>
      </c>
      <c r="AW11" s="104">
        <f t="shared" ref="AW11:BD11" si="12">AV11</f>
        <v>11</v>
      </c>
      <c r="AX11" s="104">
        <f t="shared" si="12"/>
        <v>11</v>
      </c>
      <c r="AY11" s="104">
        <f t="shared" si="12"/>
        <v>11</v>
      </c>
      <c r="AZ11" s="104">
        <f t="shared" si="12"/>
        <v>11</v>
      </c>
      <c r="BA11" s="104">
        <f t="shared" si="12"/>
        <v>11</v>
      </c>
      <c r="BB11" s="104">
        <f t="shared" si="12"/>
        <v>11</v>
      </c>
      <c r="BC11" s="104">
        <f t="shared" si="12"/>
        <v>11</v>
      </c>
      <c r="BD11" s="104">
        <f t="shared" si="12"/>
        <v>11</v>
      </c>
      <c r="BE11" s="104">
        <v>12.0</v>
      </c>
      <c r="BF11" s="104">
        <f>BE11</f>
        <v>12</v>
      </c>
      <c r="BG11" s="104">
        <v>13.0</v>
      </c>
      <c r="BH11" s="104">
        <f>BG11</f>
        <v>13</v>
      </c>
      <c r="BI11" s="104">
        <v>14.0</v>
      </c>
      <c r="BJ11" s="104">
        <f>BI11</f>
        <v>14</v>
      </c>
      <c r="BK11" s="104">
        <v>15.0</v>
      </c>
      <c r="BL11" s="104">
        <v>15.0</v>
      </c>
      <c r="BM11" s="104">
        <v>16.0</v>
      </c>
      <c r="BN11" s="104">
        <v>18.0</v>
      </c>
      <c r="BO11" s="104">
        <v>19.0</v>
      </c>
      <c r="BP11" s="70"/>
      <c r="BQ11" s="70"/>
      <c r="BR11" s="70"/>
      <c r="BS11" s="70"/>
      <c r="BT11" s="70"/>
    </row>
    <row r="12" ht="15.0" customHeight="1">
      <c r="A12" s="11" t="s">
        <v>109</v>
      </c>
      <c r="B12" s="11"/>
      <c r="C12" s="102">
        <f t="shared" ref="C12:C13" si="14">+S12</f>
        <v>289</v>
      </c>
      <c r="D12" s="102">
        <f t="shared" ref="D12:D13" si="15">AE12</f>
        <v>831</v>
      </c>
      <c r="E12" s="102">
        <f t="shared" ref="E12:E13" si="16">AQ12</f>
        <v>1547</v>
      </c>
      <c r="F12" s="102">
        <f t="shared" ref="F12:F13" si="17">BC12</f>
        <v>2472</v>
      </c>
      <c r="G12" s="102">
        <f t="shared" ref="G12:G13" si="18">BO12</f>
        <v>3696</v>
      </c>
      <c r="H12" s="104">
        <f>H8+H9+H10+H11</f>
        <v>2</v>
      </c>
      <c r="I12" s="104">
        <f t="shared" ref="I12:BO12" si="13">I8+I9+I10+I11+H12</f>
        <v>8</v>
      </c>
      <c r="J12" s="104">
        <f t="shared" si="13"/>
        <v>22</v>
      </c>
      <c r="K12" s="104">
        <f t="shared" si="13"/>
        <v>41</v>
      </c>
      <c r="L12" s="104">
        <f t="shared" si="13"/>
        <v>65</v>
      </c>
      <c r="M12" s="104">
        <f t="shared" si="13"/>
        <v>91</v>
      </c>
      <c r="N12" s="104">
        <f t="shared" si="13"/>
        <v>119</v>
      </c>
      <c r="O12" s="104">
        <f t="shared" si="13"/>
        <v>149</v>
      </c>
      <c r="P12" s="104">
        <f t="shared" si="13"/>
        <v>181</v>
      </c>
      <c r="Q12" s="104">
        <f t="shared" si="13"/>
        <v>215</v>
      </c>
      <c r="R12" s="104">
        <f t="shared" si="13"/>
        <v>251</v>
      </c>
      <c r="S12" s="104">
        <f t="shared" si="13"/>
        <v>289</v>
      </c>
      <c r="T12" s="104">
        <f t="shared" si="13"/>
        <v>328</v>
      </c>
      <c r="U12" s="104">
        <f t="shared" si="13"/>
        <v>368</v>
      </c>
      <c r="V12" s="104">
        <f t="shared" si="13"/>
        <v>409</v>
      </c>
      <c r="W12" s="104">
        <f t="shared" si="13"/>
        <v>451</v>
      </c>
      <c r="X12" s="104">
        <f t="shared" si="13"/>
        <v>494</v>
      </c>
      <c r="Y12" s="104">
        <f t="shared" si="13"/>
        <v>539</v>
      </c>
      <c r="Z12" s="104">
        <f t="shared" si="13"/>
        <v>585</v>
      </c>
      <c r="AA12" s="104">
        <f t="shared" si="13"/>
        <v>632</v>
      </c>
      <c r="AB12" s="104">
        <f t="shared" si="13"/>
        <v>680</v>
      </c>
      <c r="AC12" s="104">
        <f t="shared" si="13"/>
        <v>729</v>
      </c>
      <c r="AD12" s="104">
        <f t="shared" si="13"/>
        <v>779</v>
      </c>
      <c r="AE12" s="104">
        <f t="shared" si="13"/>
        <v>831</v>
      </c>
      <c r="AF12" s="104">
        <f t="shared" si="13"/>
        <v>888</v>
      </c>
      <c r="AG12" s="104">
        <f t="shared" si="13"/>
        <v>947</v>
      </c>
      <c r="AH12" s="104">
        <f t="shared" si="13"/>
        <v>1007</v>
      </c>
      <c r="AI12" s="104">
        <f t="shared" si="13"/>
        <v>1067</v>
      </c>
      <c r="AJ12" s="104">
        <f t="shared" si="13"/>
        <v>1127</v>
      </c>
      <c r="AK12" s="104">
        <f t="shared" si="13"/>
        <v>1187</v>
      </c>
      <c r="AL12" s="104">
        <f t="shared" si="13"/>
        <v>1247</v>
      </c>
      <c r="AM12" s="104">
        <f t="shared" si="13"/>
        <v>1307</v>
      </c>
      <c r="AN12" s="104">
        <f t="shared" si="13"/>
        <v>1367</v>
      </c>
      <c r="AO12" s="104">
        <f t="shared" si="13"/>
        <v>1427</v>
      </c>
      <c r="AP12" s="104">
        <f t="shared" si="13"/>
        <v>1487</v>
      </c>
      <c r="AQ12" s="104">
        <f t="shared" si="13"/>
        <v>1547</v>
      </c>
      <c r="AR12" s="104">
        <f t="shared" si="13"/>
        <v>1612</v>
      </c>
      <c r="AS12" s="104">
        <f t="shared" si="13"/>
        <v>1680</v>
      </c>
      <c r="AT12" s="104">
        <f t="shared" si="13"/>
        <v>1752</v>
      </c>
      <c r="AU12" s="104">
        <f t="shared" si="13"/>
        <v>1828</v>
      </c>
      <c r="AV12" s="104">
        <f t="shared" si="13"/>
        <v>1907</v>
      </c>
      <c r="AW12" s="104">
        <f t="shared" si="13"/>
        <v>1986</v>
      </c>
      <c r="AX12" s="104">
        <f t="shared" si="13"/>
        <v>2067</v>
      </c>
      <c r="AY12" s="104">
        <f t="shared" si="13"/>
        <v>2148</v>
      </c>
      <c r="AZ12" s="104">
        <f t="shared" si="13"/>
        <v>2229</v>
      </c>
      <c r="BA12" s="104">
        <f t="shared" si="13"/>
        <v>2310</v>
      </c>
      <c r="BB12" s="104">
        <f t="shared" si="13"/>
        <v>2391</v>
      </c>
      <c r="BC12" s="104">
        <f t="shared" si="13"/>
        <v>2472</v>
      </c>
      <c r="BD12" s="104">
        <f t="shared" si="13"/>
        <v>2556</v>
      </c>
      <c r="BE12" s="104">
        <f t="shared" si="13"/>
        <v>2644</v>
      </c>
      <c r="BF12" s="104">
        <f t="shared" si="13"/>
        <v>2734</v>
      </c>
      <c r="BG12" s="104">
        <f t="shared" si="13"/>
        <v>2828</v>
      </c>
      <c r="BH12" s="104">
        <f t="shared" si="13"/>
        <v>2925</v>
      </c>
      <c r="BI12" s="104">
        <f t="shared" si="13"/>
        <v>3025</v>
      </c>
      <c r="BJ12" s="104">
        <f t="shared" si="13"/>
        <v>3128</v>
      </c>
      <c r="BK12" s="104">
        <f t="shared" si="13"/>
        <v>3235</v>
      </c>
      <c r="BL12" s="104">
        <f t="shared" si="13"/>
        <v>3344</v>
      </c>
      <c r="BM12" s="104">
        <f t="shared" si="13"/>
        <v>3457</v>
      </c>
      <c r="BN12" s="104">
        <f t="shared" si="13"/>
        <v>3575</v>
      </c>
      <c r="BO12" s="104">
        <f t="shared" si="13"/>
        <v>3696</v>
      </c>
      <c r="BP12" s="70"/>
      <c r="BQ12" s="70"/>
      <c r="BR12" s="70"/>
      <c r="BS12" s="70"/>
      <c r="BT12" s="70"/>
    </row>
    <row r="13" ht="15.0" customHeight="1">
      <c r="A13" s="11" t="s">
        <v>5</v>
      </c>
      <c r="B13" s="11"/>
      <c r="C13" s="102">
        <f t="shared" si="14"/>
        <v>0</v>
      </c>
      <c r="D13" s="102">
        <f t="shared" si="15"/>
        <v>0</v>
      </c>
      <c r="E13" s="102">
        <f t="shared" si="16"/>
        <v>0</v>
      </c>
      <c r="F13" s="102">
        <f t="shared" si="17"/>
        <v>0</v>
      </c>
      <c r="G13" s="102">
        <f t="shared" si="18"/>
        <v>0</v>
      </c>
      <c r="H13" s="104">
        <v>0.0</v>
      </c>
      <c r="I13" s="104">
        <v>0.0</v>
      </c>
      <c r="J13" s="104">
        <v>0.0</v>
      </c>
      <c r="K13" s="104">
        <v>0.0</v>
      </c>
      <c r="L13" s="104">
        <v>0.0</v>
      </c>
      <c r="M13" s="104">
        <v>0.0</v>
      </c>
      <c r="N13" s="104">
        <v>0.0</v>
      </c>
      <c r="O13" s="104">
        <v>0.0</v>
      </c>
      <c r="P13" s="104">
        <v>0.0</v>
      </c>
      <c r="Q13" s="104">
        <v>0.0</v>
      </c>
      <c r="R13" s="104">
        <v>0.0</v>
      </c>
      <c r="S13" s="104">
        <v>0.0</v>
      </c>
      <c r="T13" s="104">
        <v>0.0</v>
      </c>
      <c r="U13" s="104">
        <v>0.0</v>
      </c>
      <c r="V13" s="104">
        <v>0.0</v>
      </c>
      <c r="W13" s="104">
        <v>0.0</v>
      </c>
      <c r="X13" s="104">
        <v>0.0</v>
      </c>
      <c r="Y13" s="104">
        <v>0.0</v>
      </c>
      <c r="Z13" s="104">
        <v>0.0</v>
      </c>
      <c r="AA13" s="104">
        <v>0.0</v>
      </c>
      <c r="AB13" s="104">
        <v>0.0</v>
      </c>
      <c r="AC13" s="104">
        <v>0.0</v>
      </c>
      <c r="AD13" s="104">
        <v>0.0</v>
      </c>
      <c r="AE13" s="104">
        <v>0.0</v>
      </c>
      <c r="AF13" s="104">
        <v>0.0</v>
      </c>
      <c r="AG13" s="104">
        <v>0.0</v>
      </c>
      <c r="AH13" s="104">
        <v>0.0</v>
      </c>
      <c r="AI13" s="104">
        <v>0.0</v>
      </c>
      <c r="AJ13" s="104">
        <v>0.0</v>
      </c>
      <c r="AK13" s="104">
        <v>0.0</v>
      </c>
      <c r="AL13" s="104">
        <v>0.0</v>
      </c>
      <c r="AM13" s="104">
        <v>0.0</v>
      </c>
      <c r="AN13" s="104">
        <v>0.0</v>
      </c>
      <c r="AO13" s="104">
        <v>0.0</v>
      </c>
      <c r="AP13" s="104">
        <v>0.0</v>
      </c>
      <c r="AQ13" s="104">
        <v>0.0</v>
      </c>
      <c r="AR13" s="104">
        <v>0.0</v>
      </c>
      <c r="AS13" s="104">
        <v>0.0</v>
      </c>
      <c r="AT13" s="104">
        <v>0.0</v>
      </c>
      <c r="AU13" s="104">
        <v>0.0</v>
      </c>
      <c r="AV13" s="104">
        <v>0.0</v>
      </c>
      <c r="AW13" s="104">
        <v>0.0</v>
      </c>
      <c r="AX13" s="104">
        <v>0.0</v>
      </c>
      <c r="AY13" s="104">
        <v>0.0</v>
      </c>
      <c r="AZ13" s="104">
        <v>0.0</v>
      </c>
      <c r="BA13" s="104">
        <v>0.0</v>
      </c>
      <c r="BB13" s="104">
        <v>0.0</v>
      </c>
      <c r="BC13" s="104">
        <v>0.0</v>
      </c>
      <c r="BD13" s="104">
        <v>0.0</v>
      </c>
      <c r="BE13" s="104">
        <v>0.0</v>
      </c>
      <c r="BF13" s="104">
        <v>0.0</v>
      </c>
      <c r="BG13" s="104">
        <v>0.0</v>
      </c>
      <c r="BH13" s="104">
        <v>0.0</v>
      </c>
      <c r="BI13" s="104">
        <v>0.0</v>
      </c>
      <c r="BJ13" s="104">
        <v>0.0</v>
      </c>
      <c r="BK13" s="104">
        <v>0.0</v>
      </c>
      <c r="BL13" s="104">
        <v>0.0</v>
      </c>
      <c r="BM13" s="104">
        <v>0.0</v>
      </c>
      <c r="BN13" s="104">
        <v>0.0</v>
      </c>
      <c r="BO13" s="104">
        <v>0.0</v>
      </c>
      <c r="BP13" s="70"/>
      <c r="BQ13" s="70"/>
      <c r="BR13" s="70"/>
      <c r="BS13" s="70"/>
      <c r="BT13" s="70"/>
    </row>
    <row r="14" ht="15.0" customHeight="1">
      <c r="A14" s="11" t="s">
        <v>5</v>
      </c>
      <c r="B14" s="11"/>
      <c r="C14" s="102">
        <f>SUM(I14:S14)</f>
        <v>0</v>
      </c>
      <c r="D14" s="102">
        <f>SUM(T14:AE14)</f>
        <v>0</v>
      </c>
      <c r="E14" s="102">
        <f>SUM(AF14:AQ14)</f>
        <v>0</v>
      </c>
      <c r="F14" s="102">
        <f>SUM(AR14:BC14)</f>
        <v>0</v>
      </c>
      <c r="G14" s="102">
        <f>SUM(BD14:BO14)</f>
        <v>0</v>
      </c>
      <c r="H14" s="105">
        <v>0.0</v>
      </c>
      <c r="I14" s="105">
        <v>0.0</v>
      </c>
      <c r="J14" s="105">
        <v>0.0</v>
      </c>
      <c r="K14" s="105">
        <v>0.0</v>
      </c>
      <c r="L14" s="105">
        <v>0.0</v>
      </c>
      <c r="M14" s="105">
        <v>0.0</v>
      </c>
      <c r="N14" s="105">
        <v>0.0</v>
      </c>
      <c r="O14" s="105">
        <v>0.0</v>
      </c>
      <c r="P14" s="105">
        <v>0.0</v>
      </c>
      <c r="Q14" s="105">
        <v>0.0</v>
      </c>
      <c r="R14" s="105">
        <v>0.0</v>
      </c>
      <c r="S14" s="105">
        <v>0.0</v>
      </c>
      <c r="T14" s="105">
        <v>0.0</v>
      </c>
      <c r="U14" s="105">
        <v>0.0</v>
      </c>
      <c r="V14" s="105">
        <v>0.0</v>
      </c>
      <c r="W14" s="105">
        <v>0.0</v>
      </c>
      <c r="X14" s="105">
        <v>0.0</v>
      </c>
      <c r="Y14" s="105">
        <v>0.0</v>
      </c>
      <c r="Z14" s="105">
        <v>0.0</v>
      </c>
      <c r="AA14" s="105">
        <v>0.0</v>
      </c>
      <c r="AB14" s="105">
        <v>0.0</v>
      </c>
      <c r="AC14" s="105">
        <v>0.0</v>
      </c>
      <c r="AD14" s="105">
        <v>0.0</v>
      </c>
      <c r="AE14" s="105">
        <v>0.0</v>
      </c>
      <c r="AF14" s="105">
        <v>0.0</v>
      </c>
      <c r="AG14" s="105">
        <v>0.0</v>
      </c>
      <c r="AH14" s="105">
        <v>0.0</v>
      </c>
      <c r="AI14" s="105">
        <v>0.0</v>
      </c>
      <c r="AJ14" s="105">
        <v>0.0</v>
      </c>
      <c r="AK14" s="105">
        <v>0.0</v>
      </c>
      <c r="AL14" s="105">
        <v>0.0</v>
      </c>
      <c r="AM14" s="105">
        <v>0.0</v>
      </c>
      <c r="AN14" s="105">
        <v>0.0</v>
      </c>
      <c r="AO14" s="105">
        <v>0.0</v>
      </c>
      <c r="AP14" s="105">
        <v>0.0</v>
      </c>
      <c r="AQ14" s="105">
        <v>0.0</v>
      </c>
      <c r="AR14" s="105">
        <v>0.0</v>
      </c>
      <c r="AS14" s="105">
        <v>0.0</v>
      </c>
      <c r="AT14" s="105">
        <v>0.0</v>
      </c>
      <c r="AU14" s="105">
        <v>0.0</v>
      </c>
      <c r="AV14" s="105">
        <v>0.0</v>
      </c>
      <c r="AW14" s="105">
        <v>0.0</v>
      </c>
      <c r="AX14" s="105">
        <v>0.0</v>
      </c>
      <c r="AY14" s="105">
        <v>0.0</v>
      </c>
      <c r="AZ14" s="105">
        <v>0.0</v>
      </c>
      <c r="BA14" s="105">
        <v>0.0</v>
      </c>
      <c r="BB14" s="105">
        <v>0.0</v>
      </c>
      <c r="BC14" s="105">
        <v>0.0</v>
      </c>
      <c r="BD14" s="105">
        <v>0.0</v>
      </c>
      <c r="BE14" s="105">
        <v>0.0</v>
      </c>
      <c r="BF14" s="105">
        <v>0.0</v>
      </c>
      <c r="BG14" s="105">
        <v>0.0</v>
      </c>
      <c r="BH14" s="105">
        <v>0.0</v>
      </c>
      <c r="BI14" s="105">
        <v>0.0</v>
      </c>
      <c r="BJ14" s="105">
        <v>0.0</v>
      </c>
      <c r="BK14" s="105">
        <v>0.0</v>
      </c>
      <c r="BL14" s="105">
        <v>0.0</v>
      </c>
      <c r="BM14" s="105">
        <v>0.0</v>
      </c>
      <c r="BN14" s="105">
        <v>0.0</v>
      </c>
      <c r="BO14" s="105">
        <v>0.0</v>
      </c>
      <c r="BP14" s="106" t="s">
        <v>5</v>
      </c>
      <c r="BQ14" s="106" t="s">
        <v>5</v>
      </c>
      <c r="BR14" s="106" t="s">
        <v>5</v>
      </c>
      <c r="BS14" s="106" t="s">
        <v>5</v>
      </c>
      <c r="BT14" s="106" t="s">
        <v>5</v>
      </c>
    </row>
    <row r="15" ht="15.0" customHeight="1">
      <c r="A15" s="11"/>
      <c r="B15" s="11"/>
      <c r="C15" s="102"/>
      <c r="D15" s="102"/>
      <c r="E15" s="102"/>
      <c r="F15" s="102"/>
      <c r="G15" s="102"/>
      <c r="H15" s="70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</row>
    <row r="16" ht="15.0" customHeight="1">
      <c r="A16" s="11" t="s">
        <v>105</v>
      </c>
      <c r="B16" s="107"/>
      <c r="C16" s="108">
        <f>SUM(H16:S16)</f>
        <v>1530000</v>
      </c>
      <c r="D16" s="108">
        <f t="shared" ref="D16:D20" si="19">SUM(T16:AE16)</f>
        <v>2880000</v>
      </c>
      <c r="E16" s="108">
        <f t="shared" ref="E16:E20" si="20">SUM(AF16:AQ16)</f>
        <v>3120000</v>
      </c>
      <c r="F16" s="108">
        <f t="shared" ref="F16:F20" si="21">SUM(AR16:BC16)</f>
        <v>3690000</v>
      </c>
      <c r="G16" s="108">
        <f t="shared" ref="G16:G20" si="22">SUM(BD16:BO16)</f>
        <v>4620000</v>
      </c>
      <c r="H16" s="109">
        <f>H8*Assumptions!$A$53</f>
        <v>10000</v>
      </c>
      <c r="I16" s="109">
        <f>I8*Assumptions!$A$53</f>
        <v>20000</v>
      </c>
      <c r="J16" s="109">
        <f>J8*Assumptions!$A$53</f>
        <v>60000</v>
      </c>
      <c r="K16" s="109">
        <f>K8*Assumptions!$A$53</f>
        <v>80000</v>
      </c>
      <c r="L16" s="109">
        <f>L8*Assumptions!$A$53</f>
        <v>100000</v>
      </c>
      <c r="M16" s="109">
        <f>M8*Assumptions!$A$53</f>
        <v>120000</v>
      </c>
      <c r="N16" s="109">
        <f>N8*Assumptions!$A$53</f>
        <v>140000</v>
      </c>
      <c r="O16" s="109">
        <f>O8*Assumptions!$A$53</f>
        <v>160000</v>
      </c>
      <c r="P16" s="109">
        <f>P8*Assumptions!$A$53</f>
        <v>180000</v>
      </c>
      <c r="Q16" s="109">
        <f>Q8*Assumptions!$A$53</f>
        <v>200000</v>
      </c>
      <c r="R16" s="109">
        <f>R8*Assumptions!$A$53</f>
        <v>220000</v>
      </c>
      <c r="S16" s="109">
        <f>S8*Assumptions!$A$53</f>
        <v>240000</v>
      </c>
      <c r="T16" s="109">
        <f>T8*Assumptions!$A$53</f>
        <v>240000</v>
      </c>
      <c r="U16" s="109">
        <f>U8*Assumptions!$A$53</f>
        <v>240000</v>
      </c>
      <c r="V16" s="109">
        <f>V8*Assumptions!$A$53</f>
        <v>240000</v>
      </c>
      <c r="W16" s="109">
        <f>W8*Assumptions!$A$53</f>
        <v>240000</v>
      </c>
      <c r="X16" s="109">
        <f>X8*Assumptions!$A$53</f>
        <v>240000</v>
      </c>
      <c r="Y16" s="109">
        <f>Y8*Assumptions!$A$53</f>
        <v>240000</v>
      </c>
      <c r="Z16" s="109">
        <f>Z8*Assumptions!$A$53</f>
        <v>240000</v>
      </c>
      <c r="AA16" s="109">
        <f>AA8*Assumptions!$A$53</f>
        <v>240000</v>
      </c>
      <c r="AB16" s="109">
        <f>AB8*Assumptions!$A$53</f>
        <v>240000</v>
      </c>
      <c r="AC16" s="109">
        <f>AC8*Assumptions!$A$53</f>
        <v>240000</v>
      </c>
      <c r="AD16" s="109">
        <f>AD8*Assumptions!$A$53</f>
        <v>240000</v>
      </c>
      <c r="AE16" s="109">
        <f>AE8*Assumptions!$A$53</f>
        <v>240000</v>
      </c>
      <c r="AF16" s="109">
        <f>AF8*Assumptions!$A$53</f>
        <v>260000</v>
      </c>
      <c r="AG16" s="109">
        <f>AG8*Assumptions!$A$53</f>
        <v>260000</v>
      </c>
      <c r="AH16" s="109">
        <f>AH8*Assumptions!$A$53</f>
        <v>260000</v>
      </c>
      <c r="AI16" s="109">
        <f>AI8*Assumptions!$A$53</f>
        <v>260000</v>
      </c>
      <c r="AJ16" s="109">
        <f>AJ8*Assumptions!$A$53</f>
        <v>260000</v>
      </c>
      <c r="AK16" s="109">
        <f>AK8*Assumptions!$A$53</f>
        <v>260000</v>
      </c>
      <c r="AL16" s="109">
        <f>AL8*Assumptions!$A$53</f>
        <v>260000</v>
      </c>
      <c r="AM16" s="109">
        <f>AM8*Assumptions!$A$53</f>
        <v>260000</v>
      </c>
      <c r="AN16" s="109">
        <f>AN8*Assumptions!$A$53</f>
        <v>260000</v>
      </c>
      <c r="AO16" s="109">
        <f>AO8*Assumptions!$A$53</f>
        <v>260000</v>
      </c>
      <c r="AP16" s="109">
        <f>AP8*Assumptions!$A$53</f>
        <v>260000</v>
      </c>
      <c r="AQ16" s="109">
        <f>AQ8*Assumptions!$A$53</f>
        <v>260000</v>
      </c>
      <c r="AR16" s="109">
        <f>AR8*Assumptions!$A$53</f>
        <v>280000</v>
      </c>
      <c r="AS16" s="109">
        <f>AS8*Assumptions!$A$53</f>
        <v>280000</v>
      </c>
      <c r="AT16" s="109">
        <f>AT8*Assumptions!$A$53</f>
        <v>290000</v>
      </c>
      <c r="AU16" s="109">
        <f>AU8*Assumptions!$A$53</f>
        <v>300000</v>
      </c>
      <c r="AV16" s="109">
        <f>AV8*Assumptions!$A$53</f>
        <v>310000</v>
      </c>
      <c r="AW16" s="109">
        <f>AW8*Assumptions!$A$53</f>
        <v>310000</v>
      </c>
      <c r="AX16" s="109">
        <f>AX8*Assumptions!$A$53</f>
        <v>320000</v>
      </c>
      <c r="AY16" s="109">
        <f>AY8*Assumptions!$A$53</f>
        <v>320000</v>
      </c>
      <c r="AZ16" s="109">
        <f>AZ8*Assumptions!$A$53</f>
        <v>320000</v>
      </c>
      <c r="BA16" s="109">
        <f>BA8*Assumptions!$A$53</f>
        <v>320000</v>
      </c>
      <c r="BB16" s="109">
        <f>BB8*Assumptions!$A$53</f>
        <v>320000</v>
      </c>
      <c r="BC16" s="109">
        <f>BC8*Assumptions!$A$53</f>
        <v>320000</v>
      </c>
      <c r="BD16" s="109">
        <f>BD8*Assumptions!$A$53</f>
        <v>330000</v>
      </c>
      <c r="BE16" s="109">
        <f>BE8*Assumptions!$A$53</f>
        <v>340000</v>
      </c>
      <c r="BF16" s="109">
        <f>BF8*Assumptions!$A$53</f>
        <v>350000</v>
      </c>
      <c r="BG16" s="109">
        <f>BG8*Assumptions!$A$53</f>
        <v>360000</v>
      </c>
      <c r="BH16" s="109">
        <f>BH8*Assumptions!$A$53</f>
        <v>370000</v>
      </c>
      <c r="BI16" s="109">
        <f>BI8*Assumptions!$A$53</f>
        <v>380000</v>
      </c>
      <c r="BJ16" s="109">
        <f>BJ8*Assumptions!$A$53</f>
        <v>390000</v>
      </c>
      <c r="BK16" s="109">
        <f>BK8*Assumptions!$A$53</f>
        <v>400000</v>
      </c>
      <c r="BL16" s="109">
        <f>BL8*Assumptions!$A$53</f>
        <v>410000</v>
      </c>
      <c r="BM16" s="109">
        <f>BM8*Assumptions!$A$53</f>
        <v>420000</v>
      </c>
      <c r="BN16" s="109">
        <f>BN8*Assumptions!$A$53</f>
        <v>430000</v>
      </c>
      <c r="BO16" s="109">
        <f>BO8*Assumptions!$A$53</f>
        <v>440000</v>
      </c>
      <c r="BP16" s="109"/>
      <c r="BQ16" s="109"/>
      <c r="BR16" s="109"/>
      <c r="BS16" s="109"/>
      <c r="BT16" s="109"/>
    </row>
    <row r="17" ht="15.0" customHeight="1">
      <c r="A17" s="11" t="s">
        <v>106</v>
      </c>
      <c r="B17" s="11" t="s">
        <v>5</v>
      </c>
      <c r="C17" s="108">
        <f t="shared" ref="C17:C20" si="23">SUM(I17:S17)</f>
        <v>2040000</v>
      </c>
      <c r="D17" s="108">
        <f t="shared" si="19"/>
        <v>4500000</v>
      </c>
      <c r="E17" s="108">
        <f t="shared" si="20"/>
        <v>7470000</v>
      </c>
      <c r="F17" s="108">
        <f t="shared" si="21"/>
        <v>9060000</v>
      </c>
      <c r="G17" s="108">
        <f t="shared" si="22"/>
        <v>11040000</v>
      </c>
      <c r="H17" s="109">
        <f>H9*Assumptions!$A$55</f>
        <v>30000</v>
      </c>
      <c r="I17" s="109">
        <f>I9*Assumptions!$A$55</f>
        <v>60000</v>
      </c>
      <c r="J17" s="109">
        <f>J9*Assumptions!$A$55</f>
        <v>120000</v>
      </c>
      <c r="K17" s="109">
        <f>K9*Assumptions!$A$55</f>
        <v>180000</v>
      </c>
      <c r="L17" s="109">
        <f>L9*Assumptions!$A$55</f>
        <v>210000</v>
      </c>
      <c r="M17" s="109">
        <f>M9*Assumptions!$A$55</f>
        <v>210000</v>
      </c>
      <c r="N17" s="109">
        <f>N9*Assumptions!$A$55</f>
        <v>210000</v>
      </c>
      <c r="O17" s="109">
        <f>O9*Assumptions!$A$55</f>
        <v>210000</v>
      </c>
      <c r="P17" s="109">
        <f>P9*Assumptions!$A$55</f>
        <v>210000</v>
      </c>
      <c r="Q17" s="109">
        <f>Q9*Assumptions!$A$55</f>
        <v>210000</v>
      </c>
      <c r="R17" s="109">
        <f>R9*Assumptions!$A$55</f>
        <v>210000</v>
      </c>
      <c r="S17" s="109">
        <f>S9*Assumptions!$A$55</f>
        <v>210000</v>
      </c>
      <c r="T17" s="109">
        <f>T9*Assumptions!$A$55</f>
        <v>210000</v>
      </c>
      <c r="U17" s="109">
        <f>U9*Assumptions!$A$55</f>
        <v>240000</v>
      </c>
      <c r="V17" s="109">
        <f>V9*Assumptions!$A$55</f>
        <v>270000</v>
      </c>
      <c r="W17" s="109">
        <f>W9*Assumptions!$A$55</f>
        <v>300000</v>
      </c>
      <c r="X17" s="109">
        <f>X9*Assumptions!$A$55</f>
        <v>330000</v>
      </c>
      <c r="Y17" s="109">
        <f>Y9*Assumptions!$A$55</f>
        <v>360000</v>
      </c>
      <c r="Z17" s="109">
        <f>Z9*Assumptions!$A$55</f>
        <v>390000</v>
      </c>
      <c r="AA17" s="109">
        <f>AA9*Assumptions!$A$55</f>
        <v>420000</v>
      </c>
      <c r="AB17" s="109">
        <f>AB9*Assumptions!$A$55</f>
        <v>450000</v>
      </c>
      <c r="AC17" s="109">
        <f>AC9*Assumptions!$A$55</f>
        <v>480000</v>
      </c>
      <c r="AD17" s="109">
        <f>AD9*Assumptions!$A$55</f>
        <v>510000</v>
      </c>
      <c r="AE17" s="109">
        <f>AE9*Assumptions!$A$55</f>
        <v>540000</v>
      </c>
      <c r="AF17" s="109">
        <f>AF9*Assumptions!$A$55</f>
        <v>570000</v>
      </c>
      <c r="AG17" s="109">
        <f>AG9*Assumptions!$A$55</f>
        <v>600000</v>
      </c>
      <c r="AH17" s="109">
        <f>AH9*Assumptions!$A$55</f>
        <v>630000</v>
      </c>
      <c r="AI17" s="109">
        <f>AI9*Assumptions!$A$55</f>
        <v>630000</v>
      </c>
      <c r="AJ17" s="109">
        <f>AJ9*Assumptions!$A$55</f>
        <v>630000</v>
      </c>
      <c r="AK17" s="109">
        <f>AK9*Assumptions!$A$55</f>
        <v>630000</v>
      </c>
      <c r="AL17" s="109">
        <f>AL9*Assumptions!$A$55</f>
        <v>630000</v>
      </c>
      <c r="AM17" s="109">
        <f>AM9*Assumptions!$A$55</f>
        <v>630000</v>
      </c>
      <c r="AN17" s="109">
        <f>AN9*Assumptions!$A$55</f>
        <v>630000</v>
      </c>
      <c r="AO17" s="109">
        <f>AO9*Assumptions!$A$55</f>
        <v>630000</v>
      </c>
      <c r="AP17" s="109">
        <f>AP9*Assumptions!$A$55</f>
        <v>630000</v>
      </c>
      <c r="AQ17" s="109">
        <f>AQ9*Assumptions!$A$55</f>
        <v>630000</v>
      </c>
      <c r="AR17" s="109">
        <f>AR9*Assumptions!$A$55</f>
        <v>660000</v>
      </c>
      <c r="AS17" s="109">
        <f>AS9*Assumptions!$A$55</f>
        <v>690000</v>
      </c>
      <c r="AT17" s="109">
        <f>AT9*Assumptions!$A$55</f>
        <v>720000</v>
      </c>
      <c r="AU17" s="109">
        <f>AU9*Assumptions!$A$55</f>
        <v>750000</v>
      </c>
      <c r="AV17" s="109">
        <f>AV9*Assumptions!$A$55</f>
        <v>780000</v>
      </c>
      <c r="AW17" s="109">
        <f>AW9*Assumptions!$A$55</f>
        <v>780000</v>
      </c>
      <c r="AX17" s="109">
        <f>AX9*Assumptions!$A$55</f>
        <v>780000</v>
      </c>
      <c r="AY17" s="109">
        <f>AY9*Assumptions!$A$55</f>
        <v>780000</v>
      </c>
      <c r="AZ17" s="109">
        <f>AZ9*Assumptions!$A$55</f>
        <v>780000</v>
      </c>
      <c r="BA17" s="109">
        <f>BA9*Assumptions!$A$55</f>
        <v>780000</v>
      </c>
      <c r="BB17" s="109">
        <f>BB9*Assumptions!$A$55</f>
        <v>780000</v>
      </c>
      <c r="BC17" s="109">
        <f>BC9*Assumptions!$A$55</f>
        <v>780000</v>
      </c>
      <c r="BD17" s="109">
        <f>BD9*Assumptions!$A$55</f>
        <v>810000</v>
      </c>
      <c r="BE17" s="109">
        <f>BE9*Assumptions!$A$55</f>
        <v>840000</v>
      </c>
      <c r="BF17" s="109">
        <f>BF9*Assumptions!$A$55</f>
        <v>840000</v>
      </c>
      <c r="BG17" s="109">
        <f>BG9*Assumptions!$A$55</f>
        <v>870000</v>
      </c>
      <c r="BH17" s="109">
        <f>BH9*Assumptions!$A$55</f>
        <v>900000</v>
      </c>
      <c r="BI17" s="109">
        <f>BI9*Assumptions!$A$55</f>
        <v>900000</v>
      </c>
      <c r="BJ17" s="109">
        <f>BJ9*Assumptions!$A$55</f>
        <v>930000</v>
      </c>
      <c r="BK17" s="109">
        <f>BK9*Assumptions!$A$55</f>
        <v>960000</v>
      </c>
      <c r="BL17" s="109">
        <f>BL9*Assumptions!$A$55</f>
        <v>960000</v>
      </c>
      <c r="BM17" s="109">
        <f>BM9*Assumptions!$A$55</f>
        <v>990000</v>
      </c>
      <c r="BN17" s="109">
        <f>BN9*Assumptions!$A$55</f>
        <v>1020000</v>
      </c>
      <c r="BO17" s="109">
        <f>BO9*Assumptions!$A$55</f>
        <v>1020000</v>
      </c>
      <c r="BP17" s="70"/>
      <c r="BQ17" s="70"/>
      <c r="BR17" s="70"/>
      <c r="BS17" s="70"/>
      <c r="BT17" s="70"/>
    </row>
    <row r="18" ht="15.0" customHeight="1">
      <c r="A18" s="11" t="s">
        <v>107</v>
      </c>
      <c r="B18" s="11"/>
      <c r="C18" s="108">
        <f t="shared" si="23"/>
        <v>2280000</v>
      </c>
      <c r="D18" s="108">
        <f t="shared" si="19"/>
        <v>3660000</v>
      </c>
      <c r="E18" s="108">
        <f t="shared" si="20"/>
        <v>5040000</v>
      </c>
      <c r="F18" s="108">
        <f t="shared" si="21"/>
        <v>7920000</v>
      </c>
      <c r="G18" s="108">
        <f t="shared" si="22"/>
        <v>13320000</v>
      </c>
      <c r="H18" s="109">
        <f>+H10*Assumptions!$A$57</f>
        <v>0</v>
      </c>
      <c r="I18" s="109">
        <f>+I10*Assumptions!$A$57</f>
        <v>60000</v>
      </c>
      <c r="J18" s="109">
        <f>+J10*Assumptions!$A$57</f>
        <v>120000</v>
      </c>
      <c r="K18" s="109">
        <f>+K10*Assumptions!$A$57</f>
        <v>180000</v>
      </c>
      <c r="L18" s="109">
        <f>+L10*Assumptions!$A$57</f>
        <v>240000</v>
      </c>
      <c r="M18" s="109">
        <f>+M10*Assumptions!$A$57</f>
        <v>240000</v>
      </c>
      <c r="N18" s="109">
        <f>+N10*Assumptions!$A$57</f>
        <v>240000</v>
      </c>
      <c r="O18" s="109">
        <f>+O10*Assumptions!$A$57</f>
        <v>240000</v>
      </c>
      <c r="P18" s="109">
        <f>+P10*Assumptions!$A$57</f>
        <v>240000</v>
      </c>
      <c r="Q18" s="109">
        <f>+Q10*Assumptions!$A$57</f>
        <v>240000</v>
      </c>
      <c r="R18" s="109">
        <f>+R10*Assumptions!$A$57</f>
        <v>240000</v>
      </c>
      <c r="S18" s="109">
        <f>+S10*Assumptions!$A$57</f>
        <v>240000</v>
      </c>
      <c r="T18" s="109">
        <f>+T10*Assumptions!$A$57</f>
        <v>300000</v>
      </c>
      <c r="U18" s="109">
        <f>+U10*Assumptions!$A$57</f>
        <v>300000</v>
      </c>
      <c r="V18" s="109">
        <f>+V10*Assumptions!$A$57</f>
        <v>300000</v>
      </c>
      <c r="W18" s="109">
        <f>+W10*Assumptions!$A$57</f>
        <v>300000</v>
      </c>
      <c r="X18" s="109">
        <f>+X10*Assumptions!$A$57</f>
        <v>300000</v>
      </c>
      <c r="Y18" s="109">
        <f>+Y10*Assumptions!$A$57</f>
        <v>300000</v>
      </c>
      <c r="Z18" s="109">
        <f>+Z10*Assumptions!$A$57</f>
        <v>300000</v>
      </c>
      <c r="AA18" s="109">
        <f>+AA10*Assumptions!$A$57</f>
        <v>300000</v>
      </c>
      <c r="AB18" s="109">
        <f>+AB10*Assumptions!$A$57</f>
        <v>300000</v>
      </c>
      <c r="AC18" s="109">
        <f>+AC10*Assumptions!$A$57</f>
        <v>300000</v>
      </c>
      <c r="AD18" s="109">
        <f>+AD10*Assumptions!$A$57</f>
        <v>300000</v>
      </c>
      <c r="AE18" s="109">
        <f>+AE10*Assumptions!$A$57</f>
        <v>360000</v>
      </c>
      <c r="AF18" s="109">
        <f>+AF10*Assumptions!$A$57</f>
        <v>420000</v>
      </c>
      <c r="AG18" s="109">
        <f>+AG10*Assumptions!$A$57</f>
        <v>420000</v>
      </c>
      <c r="AH18" s="109">
        <f>+AH10*Assumptions!$A$57</f>
        <v>420000</v>
      </c>
      <c r="AI18" s="109">
        <f>+AI10*Assumptions!$A$57</f>
        <v>420000</v>
      </c>
      <c r="AJ18" s="109">
        <f>+AJ10*Assumptions!$A$57</f>
        <v>420000</v>
      </c>
      <c r="AK18" s="109">
        <f>+AK10*Assumptions!$A$57</f>
        <v>420000</v>
      </c>
      <c r="AL18" s="109">
        <f>+AL10*Assumptions!$A$57</f>
        <v>420000</v>
      </c>
      <c r="AM18" s="109">
        <f>+AM10*Assumptions!$A$57</f>
        <v>420000</v>
      </c>
      <c r="AN18" s="109">
        <f>+AN10*Assumptions!$A$57</f>
        <v>420000</v>
      </c>
      <c r="AO18" s="109">
        <f>+AO10*Assumptions!$A$57</f>
        <v>420000</v>
      </c>
      <c r="AP18" s="109">
        <f>+AP10*Assumptions!$A$57</f>
        <v>420000</v>
      </c>
      <c r="AQ18" s="109">
        <f>+AQ10*Assumptions!$A$57</f>
        <v>420000</v>
      </c>
      <c r="AR18" s="109">
        <f>+AR10*Assumptions!$A$57</f>
        <v>480000</v>
      </c>
      <c r="AS18" s="109">
        <f>+AS10*Assumptions!$A$57</f>
        <v>540000</v>
      </c>
      <c r="AT18" s="109">
        <f>+AT10*Assumptions!$A$57</f>
        <v>600000</v>
      </c>
      <c r="AU18" s="109">
        <f>+AU10*Assumptions!$A$57</f>
        <v>660000</v>
      </c>
      <c r="AV18" s="109">
        <f>+AV10*Assumptions!$A$57</f>
        <v>660000</v>
      </c>
      <c r="AW18" s="109">
        <f>+AW10*Assumptions!$A$57</f>
        <v>660000</v>
      </c>
      <c r="AX18" s="109">
        <f>+AX10*Assumptions!$A$57</f>
        <v>720000</v>
      </c>
      <c r="AY18" s="109">
        <f>+AY10*Assumptions!$A$57</f>
        <v>720000</v>
      </c>
      <c r="AZ18" s="109">
        <f>+AZ10*Assumptions!$A$57</f>
        <v>720000</v>
      </c>
      <c r="BA18" s="109">
        <f>+BA10*Assumptions!$A$57</f>
        <v>720000</v>
      </c>
      <c r="BB18" s="109">
        <f>+BB10*Assumptions!$A$57</f>
        <v>720000</v>
      </c>
      <c r="BC18" s="109">
        <f>+BC10*Assumptions!$A$57</f>
        <v>720000</v>
      </c>
      <c r="BD18" s="109">
        <f>+BD10*Assumptions!$A$57</f>
        <v>780000</v>
      </c>
      <c r="BE18" s="109">
        <f>+BE10*Assumptions!$A$57</f>
        <v>840000</v>
      </c>
      <c r="BF18" s="109">
        <f>+BF10*Assumptions!$A$57</f>
        <v>900000</v>
      </c>
      <c r="BG18" s="109">
        <f>+BG10*Assumptions!$A$57</f>
        <v>960000</v>
      </c>
      <c r="BH18" s="109">
        <f>+BH10*Assumptions!$A$57</f>
        <v>1020000</v>
      </c>
      <c r="BI18" s="109">
        <f>+BI10*Assumptions!$A$57</f>
        <v>1080000</v>
      </c>
      <c r="BJ18" s="109">
        <f>+BJ10*Assumptions!$A$57</f>
        <v>1140000</v>
      </c>
      <c r="BK18" s="109">
        <f>+BK10*Assumptions!$A$57</f>
        <v>1200000</v>
      </c>
      <c r="BL18" s="109">
        <f>+BL10*Assumptions!$A$57</f>
        <v>1260000</v>
      </c>
      <c r="BM18" s="109">
        <f>+BM10*Assumptions!$A$57</f>
        <v>1320000</v>
      </c>
      <c r="BN18" s="109">
        <f>+BN10*Assumptions!$A$57</f>
        <v>1380000</v>
      </c>
      <c r="BO18" s="109">
        <f>+BO10*Assumptions!$A$57</f>
        <v>1440000</v>
      </c>
      <c r="BP18" s="70"/>
      <c r="BQ18" s="70"/>
      <c r="BR18" s="70"/>
      <c r="BS18" s="70"/>
      <c r="BT18" s="70"/>
    </row>
    <row r="19" ht="15.0" customHeight="1">
      <c r="A19" s="11" t="s">
        <v>108</v>
      </c>
      <c r="B19" s="11"/>
      <c r="C19" s="108">
        <f t="shared" si="23"/>
        <v>2610000</v>
      </c>
      <c r="D19" s="108">
        <f t="shared" si="19"/>
        <v>3870000</v>
      </c>
      <c r="E19" s="108">
        <f t="shared" si="20"/>
        <v>6390000</v>
      </c>
      <c r="F19" s="108">
        <f t="shared" si="21"/>
        <v>10980000</v>
      </c>
      <c r="G19" s="108">
        <f t="shared" si="22"/>
        <v>15480000</v>
      </c>
      <c r="H19" s="109">
        <f>H11*Assumptions!$A$58</f>
        <v>0</v>
      </c>
      <c r="I19" s="109">
        <f>I11*Assumptions!$A$58</f>
        <v>90000</v>
      </c>
      <c r="J19" s="109">
        <f>J11*Assumptions!$A$58</f>
        <v>180000</v>
      </c>
      <c r="K19" s="109">
        <f>K11*Assumptions!$A$58</f>
        <v>180000</v>
      </c>
      <c r="L19" s="109">
        <f>L11*Assumptions!$A$58</f>
        <v>270000</v>
      </c>
      <c r="M19" s="109">
        <f>M11*Assumptions!$A$58</f>
        <v>270000</v>
      </c>
      <c r="N19" s="109">
        <f>N11*Assumptions!$A$58</f>
        <v>270000</v>
      </c>
      <c r="O19" s="109">
        <f>O11*Assumptions!$A$58</f>
        <v>270000</v>
      </c>
      <c r="P19" s="109">
        <f>P11*Assumptions!$A$58</f>
        <v>270000</v>
      </c>
      <c r="Q19" s="109">
        <f>Q11*Assumptions!$A$58</f>
        <v>270000</v>
      </c>
      <c r="R19" s="109">
        <f>R11*Assumptions!$A$58</f>
        <v>270000</v>
      </c>
      <c r="S19" s="109">
        <f>S11*Assumptions!$A$58</f>
        <v>270000</v>
      </c>
      <c r="T19" s="109">
        <f>T11*Assumptions!$A$58</f>
        <v>270000</v>
      </c>
      <c r="U19" s="109">
        <f>U11*Assumptions!$A$58</f>
        <v>270000</v>
      </c>
      <c r="V19" s="109">
        <f>V11*Assumptions!$A$58</f>
        <v>270000</v>
      </c>
      <c r="W19" s="109">
        <f>W11*Assumptions!$A$58</f>
        <v>270000</v>
      </c>
      <c r="X19" s="109">
        <f>X11*Assumptions!$A$58</f>
        <v>270000</v>
      </c>
      <c r="Y19" s="109">
        <f>Y11*Assumptions!$A$58</f>
        <v>360000</v>
      </c>
      <c r="Z19" s="109">
        <f>Z11*Assumptions!$A$58</f>
        <v>360000</v>
      </c>
      <c r="AA19" s="109">
        <f>AA11*Assumptions!$A$58</f>
        <v>360000</v>
      </c>
      <c r="AB19" s="109">
        <f>AB11*Assumptions!$A$58</f>
        <v>360000</v>
      </c>
      <c r="AC19" s="109">
        <f>AC11*Assumptions!$A$58</f>
        <v>360000</v>
      </c>
      <c r="AD19" s="109">
        <f>AD11*Assumptions!$A$58</f>
        <v>360000</v>
      </c>
      <c r="AE19" s="109">
        <f>AE11*Assumptions!$A$58</f>
        <v>360000</v>
      </c>
      <c r="AF19" s="109">
        <f>AF11*Assumptions!$A$58</f>
        <v>450000</v>
      </c>
      <c r="AG19" s="109">
        <f>AG11*Assumptions!$A$58</f>
        <v>540000</v>
      </c>
      <c r="AH19" s="109">
        <f>AH11*Assumptions!$A$58</f>
        <v>540000</v>
      </c>
      <c r="AI19" s="109">
        <f>AI11*Assumptions!$A$58</f>
        <v>540000</v>
      </c>
      <c r="AJ19" s="109">
        <f>AJ11*Assumptions!$A$58</f>
        <v>540000</v>
      </c>
      <c r="AK19" s="109">
        <f>AK11*Assumptions!$A$58</f>
        <v>540000</v>
      </c>
      <c r="AL19" s="109">
        <f>AL11*Assumptions!$A$58</f>
        <v>540000</v>
      </c>
      <c r="AM19" s="109">
        <f>AM11*Assumptions!$A$58</f>
        <v>540000</v>
      </c>
      <c r="AN19" s="109">
        <f>AN11*Assumptions!$A$58</f>
        <v>540000</v>
      </c>
      <c r="AO19" s="109">
        <f>AO11*Assumptions!$A$58</f>
        <v>540000</v>
      </c>
      <c r="AP19" s="109">
        <f>AP11*Assumptions!$A$58</f>
        <v>540000</v>
      </c>
      <c r="AQ19" s="109">
        <f>AQ11*Assumptions!$A$58</f>
        <v>540000</v>
      </c>
      <c r="AR19" s="109">
        <f>AR11*Assumptions!$A$58</f>
        <v>630000</v>
      </c>
      <c r="AS19" s="109">
        <f>AS11*Assumptions!$A$58</f>
        <v>720000</v>
      </c>
      <c r="AT19" s="109">
        <f>AT11*Assumptions!$A$58</f>
        <v>810000</v>
      </c>
      <c r="AU19" s="109">
        <f>AU11*Assumptions!$A$58</f>
        <v>900000</v>
      </c>
      <c r="AV19" s="109">
        <f>AV11*Assumptions!$A$58</f>
        <v>990000</v>
      </c>
      <c r="AW19" s="109">
        <f>AW11*Assumptions!$A$58</f>
        <v>990000</v>
      </c>
      <c r="AX19" s="109">
        <f>AX11*Assumptions!$A$58</f>
        <v>990000</v>
      </c>
      <c r="AY19" s="109">
        <f>AY11*Assumptions!$A$58</f>
        <v>990000</v>
      </c>
      <c r="AZ19" s="109">
        <f>AZ11*Assumptions!$A$58</f>
        <v>990000</v>
      </c>
      <c r="BA19" s="109">
        <f>BA11*Assumptions!$A$58</f>
        <v>990000</v>
      </c>
      <c r="BB19" s="109">
        <f>BB11*Assumptions!$A$58</f>
        <v>990000</v>
      </c>
      <c r="BC19" s="109">
        <f>BC11*Assumptions!$A$58</f>
        <v>990000</v>
      </c>
      <c r="BD19" s="109">
        <f>BD11*Assumptions!$A$58</f>
        <v>990000</v>
      </c>
      <c r="BE19" s="109">
        <f>BE11*Assumptions!$A$58</f>
        <v>1080000</v>
      </c>
      <c r="BF19" s="109">
        <f>BF11*Assumptions!$A$58</f>
        <v>1080000</v>
      </c>
      <c r="BG19" s="109">
        <f>BG11*Assumptions!$A$58</f>
        <v>1170000</v>
      </c>
      <c r="BH19" s="109">
        <f>BH11*Assumptions!$A$58</f>
        <v>1170000</v>
      </c>
      <c r="BI19" s="109">
        <f>BI11*Assumptions!$A$58</f>
        <v>1260000</v>
      </c>
      <c r="BJ19" s="109">
        <f>BJ11*Assumptions!$A$58</f>
        <v>1260000</v>
      </c>
      <c r="BK19" s="109">
        <f>BK11*Assumptions!$A$58</f>
        <v>1350000</v>
      </c>
      <c r="BL19" s="109">
        <f>BL11*Assumptions!$A$58</f>
        <v>1350000</v>
      </c>
      <c r="BM19" s="109">
        <f>BM11*Assumptions!$A$58</f>
        <v>1440000</v>
      </c>
      <c r="BN19" s="109">
        <f>BN11*Assumptions!$A$58</f>
        <v>1620000</v>
      </c>
      <c r="BO19" s="109">
        <f>BO11*Assumptions!$A$58</f>
        <v>1710000</v>
      </c>
      <c r="BP19" s="70"/>
      <c r="BQ19" s="70"/>
      <c r="BR19" s="70"/>
      <c r="BS19" s="70"/>
      <c r="BT19" s="70"/>
    </row>
    <row r="20" ht="15.0" customHeight="1">
      <c r="A20" s="11" t="s">
        <v>109</v>
      </c>
      <c r="B20" s="70"/>
      <c r="C20" s="108">
        <f t="shared" si="23"/>
        <v>21465</v>
      </c>
      <c r="D20" s="108">
        <f t="shared" si="19"/>
        <v>102375</v>
      </c>
      <c r="E20" s="108">
        <f t="shared" si="20"/>
        <v>219075</v>
      </c>
      <c r="F20" s="108">
        <f t="shared" si="21"/>
        <v>365730</v>
      </c>
      <c r="G20" s="108">
        <f t="shared" si="22"/>
        <v>557205</v>
      </c>
      <c r="H20" s="109">
        <f>H12*Assumptions!$A$59</f>
        <v>30</v>
      </c>
      <c r="I20" s="109">
        <f>I12*Assumptions!$A$59</f>
        <v>120</v>
      </c>
      <c r="J20" s="109">
        <f>J12*Assumptions!$A$59</f>
        <v>330</v>
      </c>
      <c r="K20" s="109">
        <f>K12*Assumptions!$A$59</f>
        <v>615</v>
      </c>
      <c r="L20" s="109">
        <f>L12*Assumptions!$A$59</f>
        <v>975</v>
      </c>
      <c r="M20" s="109">
        <f>M12*Assumptions!$A$59</f>
        <v>1365</v>
      </c>
      <c r="N20" s="109">
        <f>N12*Assumptions!$A$59</f>
        <v>1785</v>
      </c>
      <c r="O20" s="109">
        <f>O12*Assumptions!$A$59</f>
        <v>2235</v>
      </c>
      <c r="P20" s="109">
        <f>P12*Assumptions!$A$59</f>
        <v>2715</v>
      </c>
      <c r="Q20" s="109">
        <f>Q12*Assumptions!$A$59</f>
        <v>3225</v>
      </c>
      <c r="R20" s="109">
        <f>R12*Assumptions!$A$59</f>
        <v>3765</v>
      </c>
      <c r="S20" s="109">
        <f>S12*Assumptions!$A$59</f>
        <v>4335</v>
      </c>
      <c r="T20" s="109">
        <f>T12*Assumptions!$A$59</f>
        <v>4920</v>
      </c>
      <c r="U20" s="109">
        <f>U12*Assumptions!$A$59</f>
        <v>5520</v>
      </c>
      <c r="V20" s="109">
        <f>V12*Assumptions!$A$59</f>
        <v>6135</v>
      </c>
      <c r="W20" s="109">
        <f>W12*Assumptions!$A$59</f>
        <v>6765</v>
      </c>
      <c r="X20" s="109">
        <f>X12*Assumptions!$A$59</f>
        <v>7410</v>
      </c>
      <c r="Y20" s="109">
        <f>Y12*Assumptions!$A$59</f>
        <v>8085</v>
      </c>
      <c r="Z20" s="109">
        <f>Z12*Assumptions!$A$59</f>
        <v>8775</v>
      </c>
      <c r="AA20" s="109">
        <f>AA12*Assumptions!$A$59</f>
        <v>9480</v>
      </c>
      <c r="AB20" s="109">
        <f>AB12*Assumptions!$A$59</f>
        <v>10200</v>
      </c>
      <c r="AC20" s="109">
        <f>AC12*Assumptions!$A$59</f>
        <v>10935</v>
      </c>
      <c r="AD20" s="109">
        <f>AD12*Assumptions!$A$59</f>
        <v>11685</v>
      </c>
      <c r="AE20" s="109">
        <f>AE12*Assumptions!$A$59</f>
        <v>12465</v>
      </c>
      <c r="AF20" s="109">
        <f>AF12*Assumptions!$A$59</f>
        <v>13320</v>
      </c>
      <c r="AG20" s="109">
        <f>AG12*Assumptions!$A$59</f>
        <v>14205</v>
      </c>
      <c r="AH20" s="109">
        <f>AH12*Assumptions!$A$59</f>
        <v>15105</v>
      </c>
      <c r="AI20" s="109">
        <f>AI12*Assumptions!$A$59</f>
        <v>16005</v>
      </c>
      <c r="AJ20" s="109">
        <f>AJ12*Assumptions!$A$59</f>
        <v>16905</v>
      </c>
      <c r="AK20" s="109">
        <f>AK12*Assumptions!$A$59</f>
        <v>17805</v>
      </c>
      <c r="AL20" s="109">
        <f>AL12*Assumptions!$A$59</f>
        <v>18705</v>
      </c>
      <c r="AM20" s="109">
        <f>AM12*Assumptions!$A$59</f>
        <v>19605</v>
      </c>
      <c r="AN20" s="109">
        <f>AN12*Assumptions!$A$59</f>
        <v>20505</v>
      </c>
      <c r="AO20" s="109">
        <f>AO12*Assumptions!$A$59</f>
        <v>21405</v>
      </c>
      <c r="AP20" s="109">
        <f>AP12*Assumptions!$A$59</f>
        <v>22305</v>
      </c>
      <c r="AQ20" s="109">
        <f>AQ12*Assumptions!$A$59</f>
        <v>23205</v>
      </c>
      <c r="AR20" s="109">
        <f>AR12*Assumptions!$A$59</f>
        <v>24180</v>
      </c>
      <c r="AS20" s="109">
        <f>AS12*Assumptions!$A$59</f>
        <v>25200</v>
      </c>
      <c r="AT20" s="109">
        <f>AT12*Assumptions!$A$59</f>
        <v>26280</v>
      </c>
      <c r="AU20" s="109">
        <f>AU12*Assumptions!$A$59</f>
        <v>27420</v>
      </c>
      <c r="AV20" s="109">
        <f>AV12*Assumptions!$A$59</f>
        <v>28605</v>
      </c>
      <c r="AW20" s="109">
        <f>AW12*Assumptions!$A$59</f>
        <v>29790</v>
      </c>
      <c r="AX20" s="109">
        <f>AX12*Assumptions!$A$59</f>
        <v>31005</v>
      </c>
      <c r="AY20" s="109">
        <f>AY12*Assumptions!$A$59</f>
        <v>32220</v>
      </c>
      <c r="AZ20" s="109">
        <f>AZ12*Assumptions!$A$59</f>
        <v>33435</v>
      </c>
      <c r="BA20" s="109">
        <f>BA12*Assumptions!$A$59</f>
        <v>34650</v>
      </c>
      <c r="BB20" s="109">
        <f>BB12*Assumptions!$A$59</f>
        <v>35865</v>
      </c>
      <c r="BC20" s="109">
        <f>BC12*Assumptions!$A$59</f>
        <v>37080</v>
      </c>
      <c r="BD20" s="109">
        <f>BD12*Assumptions!$A$59</f>
        <v>38340</v>
      </c>
      <c r="BE20" s="109">
        <f>BE12*Assumptions!$A$59</f>
        <v>39660</v>
      </c>
      <c r="BF20" s="109">
        <f>BF12*Assumptions!$A$59</f>
        <v>41010</v>
      </c>
      <c r="BG20" s="109">
        <f>BG12*Assumptions!$A$59</f>
        <v>42420</v>
      </c>
      <c r="BH20" s="109">
        <f>BH12*Assumptions!$A$59</f>
        <v>43875</v>
      </c>
      <c r="BI20" s="109">
        <f>BI12*Assumptions!$A$59</f>
        <v>45375</v>
      </c>
      <c r="BJ20" s="109">
        <f>BJ12*Assumptions!$A$59</f>
        <v>46920</v>
      </c>
      <c r="BK20" s="109">
        <f>BK12*Assumptions!$A$59</f>
        <v>48525</v>
      </c>
      <c r="BL20" s="109">
        <f>BL12*Assumptions!$A$59</f>
        <v>50160</v>
      </c>
      <c r="BM20" s="109">
        <f>BM12*Assumptions!$A$59</f>
        <v>51855</v>
      </c>
      <c r="BN20" s="109">
        <f>BN12*Assumptions!$A$59</f>
        <v>53625</v>
      </c>
      <c r="BO20" s="109">
        <f>BO12*Assumptions!$A$59</f>
        <v>55440</v>
      </c>
      <c r="BP20" s="70"/>
      <c r="BQ20" s="70"/>
      <c r="BR20" s="70"/>
      <c r="BS20" s="70"/>
      <c r="BT20" s="70"/>
    </row>
    <row r="21" ht="15.0" customHeight="1">
      <c r="A21" s="11" t="s">
        <v>7</v>
      </c>
      <c r="B21" s="70"/>
      <c r="C21" s="70"/>
      <c r="D21" s="70"/>
      <c r="E21" s="70"/>
      <c r="F21" s="70"/>
      <c r="G21" s="7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70"/>
      <c r="BQ21" s="70"/>
      <c r="BR21" s="70"/>
      <c r="BS21" s="70"/>
      <c r="BT21" s="70"/>
    </row>
    <row r="22" ht="15.0" customHeight="1">
      <c r="A22" s="70" t="s">
        <v>5</v>
      </c>
      <c r="B22" s="70"/>
      <c r="C22" s="70"/>
      <c r="D22" s="70"/>
      <c r="E22" s="70"/>
      <c r="F22" s="70"/>
      <c r="G22" s="70"/>
      <c r="H22" s="110" t="s">
        <v>5</v>
      </c>
      <c r="I22" s="110" t="s">
        <v>5</v>
      </c>
      <c r="J22" s="110" t="s">
        <v>5</v>
      </c>
      <c r="K22" s="110" t="s">
        <v>5</v>
      </c>
      <c r="L22" s="110" t="s">
        <v>5</v>
      </c>
      <c r="M22" s="110" t="s">
        <v>5</v>
      </c>
      <c r="N22" s="110" t="s">
        <v>5</v>
      </c>
      <c r="O22" s="110" t="s">
        <v>5</v>
      </c>
      <c r="P22" s="110" t="s">
        <v>5</v>
      </c>
      <c r="Q22" s="110" t="s">
        <v>5</v>
      </c>
      <c r="R22" s="110" t="s">
        <v>5</v>
      </c>
      <c r="S22" s="110" t="s">
        <v>5</v>
      </c>
      <c r="T22" s="110" t="s">
        <v>5</v>
      </c>
      <c r="U22" s="110" t="s">
        <v>5</v>
      </c>
      <c r="V22" s="110" t="s">
        <v>5</v>
      </c>
      <c r="W22" s="110" t="s">
        <v>5</v>
      </c>
      <c r="X22" s="110" t="s">
        <v>5</v>
      </c>
      <c r="Y22" s="110" t="s">
        <v>5</v>
      </c>
      <c r="Z22" s="110" t="s">
        <v>5</v>
      </c>
      <c r="AA22" s="110" t="s">
        <v>5</v>
      </c>
      <c r="AB22" s="110" t="s">
        <v>5</v>
      </c>
      <c r="AC22" s="110" t="s">
        <v>5</v>
      </c>
      <c r="AD22" s="110" t="s">
        <v>5</v>
      </c>
      <c r="AE22" s="110" t="s">
        <v>5</v>
      </c>
      <c r="AF22" s="110" t="s">
        <v>5</v>
      </c>
      <c r="AG22" s="110" t="s">
        <v>5</v>
      </c>
      <c r="AH22" s="110" t="s">
        <v>5</v>
      </c>
      <c r="AI22" s="110" t="s">
        <v>5</v>
      </c>
      <c r="AJ22" s="110" t="s">
        <v>5</v>
      </c>
      <c r="AK22" s="110" t="s">
        <v>5</v>
      </c>
      <c r="AL22" s="110" t="s">
        <v>5</v>
      </c>
      <c r="AM22" s="110" t="s">
        <v>5</v>
      </c>
      <c r="AN22" s="110" t="s">
        <v>5</v>
      </c>
      <c r="AO22" s="110" t="s">
        <v>5</v>
      </c>
      <c r="AP22" s="110" t="s">
        <v>5</v>
      </c>
      <c r="AQ22" s="110" t="s">
        <v>5</v>
      </c>
      <c r="AR22" s="110" t="s">
        <v>5</v>
      </c>
      <c r="AS22" s="110" t="s">
        <v>5</v>
      </c>
      <c r="AT22" s="110" t="s">
        <v>5</v>
      </c>
      <c r="AU22" s="110" t="s">
        <v>5</v>
      </c>
      <c r="AV22" s="110" t="s">
        <v>5</v>
      </c>
      <c r="AW22" s="110" t="s">
        <v>5</v>
      </c>
      <c r="AX22" s="110" t="s">
        <v>5</v>
      </c>
      <c r="AY22" s="110" t="s">
        <v>5</v>
      </c>
      <c r="AZ22" s="110" t="s">
        <v>5</v>
      </c>
      <c r="BA22" s="110" t="s">
        <v>5</v>
      </c>
      <c r="BB22" s="110" t="s">
        <v>5</v>
      </c>
      <c r="BC22" s="110" t="s">
        <v>5</v>
      </c>
      <c r="BD22" s="110" t="s">
        <v>5</v>
      </c>
      <c r="BE22" s="110" t="s">
        <v>5</v>
      </c>
      <c r="BF22" s="110" t="s">
        <v>5</v>
      </c>
      <c r="BG22" s="110" t="s">
        <v>5</v>
      </c>
      <c r="BH22" s="110" t="s">
        <v>5</v>
      </c>
      <c r="BI22" s="110" t="s">
        <v>5</v>
      </c>
      <c r="BJ22" s="110" t="s">
        <v>5</v>
      </c>
      <c r="BK22" s="110" t="s">
        <v>5</v>
      </c>
      <c r="BL22" s="110" t="s">
        <v>5</v>
      </c>
      <c r="BM22" s="110" t="s">
        <v>5</v>
      </c>
      <c r="BN22" s="110" t="s">
        <v>5</v>
      </c>
      <c r="BO22" s="110" t="s">
        <v>5</v>
      </c>
      <c r="BP22" s="70"/>
      <c r="BQ22" s="70"/>
      <c r="BR22" s="70"/>
      <c r="BS22" s="70"/>
      <c r="BT22" s="70"/>
    </row>
    <row r="23" ht="15.0" customHeight="1">
      <c r="A23" s="94" t="s">
        <v>110</v>
      </c>
      <c r="B23" s="94"/>
      <c r="C23" s="111"/>
      <c r="D23" s="111"/>
      <c r="E23" s="111"/>
      <c r="F23" s="111"/>
      <c r="G23" s="111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</row>
    <row r="24" ht="15.0" customHeight="1">
      <c r="A24" s="11" t="s">
        <v>111</v>
      </c>
      <c r="B24" s="11"/>
      <c r="C24" s="102">
        <f t="shared" ref="C24:G24" si="24">SUM(H24:S24)</f>
        <v>1530000</v>
      </c>
      <c r="D24" s="102">
        <f t="shared" si="24"/>
        <v>1760000</v>
      </c>
      <c r="E24" s="102">
        <f t="shared" si="24"/>
        <v>1980000</v>
      </c>
      <c r="F24" s="102">
        <f t="shared" si="24"/>
        <v>2160000</v>
      </c>
      <c r="G24" s="102">
        <f t="shared" si="24"/>
        <v>2320000</v>
      </c>
      <c r="H24" s="113">
        <f t="shared" ref="H24:BO24" si="25">H16</f>
        <v>10000</v>
      </c>
      <c r="I24" s="113">
        <f t="shared" si="25"/>
        <v>20000</v>
      </c>
      <c r="J24" s="113">
        <f t="shared" si="25"/>
        <v>60000</v>
      </c>
      <c r="K24" s="113">
        <f t="shared" si="25"/>
        <v>80000</v>
      </c>
      <c r="L24" s="113">
        <f t="shared" si="25"/>
        <v>100000</v>
      </c>
      <c r="M24" s="113">
        <f t="shared" si="25"/>
        <v>120000</v>
      </c>
      <c r="N24" s="113">
        <f t="shared" si="25"/>
        <v>140000</v>
      </c>
      <c r="O24" s="113">
        <f t="shared" si="25"/>
        <v>160000</v>
      </c>
      <c r="P24" s="113">
        <f t="shared" si="25"/>
        <v>180000</v>
      </c>
      <c r="Q24" s="113">
        <f t="shared" si="25"/>
        <v>200000</v>
      </c>
      <c r="R24" s="113">
        <f t="shared" si="25"/>
        <v>220000</v>
      </c>
      <c r="S24" s="113">
        <f t="shared" si="25"/>
        <v>240000</v>
      </c>
      <c r="T24" s="113">
        <f t="shared" si="25"/>
        <v>240000</v>
      </c>
      <c r="U24" s="113">
        <f t="shared" si="25"/>
        <v>240000</v>
      </c>
      <c r="V24" s="113">
        <f t="shared" si="25"/>
        <v>240000</v>
      </c>
      <c r="W24" s="113">
        <f t="shared" si="25"/>
        <v>240000</v>
      </c>
      <c r="X24" s="113">
        <f t="shared" si="25"/>
        <v>240000</v>
      </c>
      <c r="Y24" s="113">
        <f t="shared" si="25"/>
        <v>240000</v>
      </c>
      <c r="Z24" s="113">
        <f t="shared" si="25"/>
        <v>240000</v>
      </c>
      <c r="AA24" s="113">
        <f t="shared" si="25"/>
        <v>240000</v>
      </c>
      <c r="AB24" s="113">
        <f t="shared" si="25"/>
        <v>240000</v>
      </c>
      <c r="AC24" s="113">
        <f t="shared" si="25"/>
        <v>240000</v>
      </c>
      <c r="AD24" s="113">
        <f t="shared" si="25"/>
        <v>240000</v>
      </c>
      <c r="AE24" s="113">
        <f t="shared" si="25"/>
        <v>240000</v>
      </c>
      <c r="AF24" s="113">
        <f t="shared" si="25"/>
        <v>260000</v>
      </c>
      <c r="AG24" s="113">
        <f t="shared" si="25"/>
        <v>260000</v>
      </c>
      <c r="AH24" s="113">
        <f t="shared" si="25"/>
        <v>260000</v>
      </c>
      <c r="AI24" s="113">
        <f t="shared" si="25"/>
        <v>260000</v>
      </c>
      <c r="AJ24" s="113">
        <f t="shared" si="25"/>
        <v>260000</v>
      </c>
      <c r="AK24" s="113">
        <f t="shared" si="25"/>
        <v>260000</v>
      </c>
      <c r="AL24" s="113">
        <f t="shared" si="25"/>
        <v>260000</v>
      </c>
      <c r="AM24" s="113">
        <f t="shared" si="25"/>
        <v>260000</v>
      </c>
      <c r="AN24" s="113">
        <f t="shared" si="25"/>
        <v>260000</v>
      </c>
      <c r="AO24" s="113">
        <f t="shared" si="25"/>
        <v>260000</v>
      </c>
      <c r="AP24" s="113">
        <f t="shared" si="25"/>
        <v>260000</v>
      </c>
      <c r="AQ24" s="113">
        <f t="shared" si="25"/>
        <v>260000</v>
      </c>
      <c r="AR24" s="113">
        <f t="shared" si="25"/>
        <v>280000</v>
      </c>
      <c r="AS24" s="113">
        <f t="shared" si="25"/>
        <v>280000</v>
      </c>
      <c r="AT24" s="113">
        <f t="shared" si="25"/>
        <v>290000</v>
      </c>
      <c r="AU24" s="113">
        <f t="shared" si="25"/>
        <v>300000</v>
      </c>
      <c r="AV24" s="113">
        <f t="shared" si="25"/>
        <v>310000</v>
      </c>
      <c r="AW24" s="113">
        <f t="shared" si="25"/>
        <v>310000</v>
      </c>
      <c r="AX24" s="113">
        <f t="shared" si="25"/>
        <v>320000</v>
      </c>
      <c r="AY24" s="113">
        <f t="shared" si="25"/>
        <v>320000</v>
      </c>
      <c r="AZ24" s="113">
        <f t="shared" si="25"/>
        <v>320000</v>
      </c>
      <c r="BA24" s="113">
        <f t="shared" si="25"/>
        <v>320000</v>
      </c>
      <c r="BB24" s="113">
        <f t="shared" si="25"/>
        <v>320000</v>
      </c>
      <c r="BC24" s="113">
        <f t="shared" si="25"/>
        <v>320000</v>
      </c>
      <c r="BD24" s="113">
        <f t="shared" si="25"/>
        <v>330000</v>
      </c>
      <c r="BE24" s="113">
        <f t="shared" si="25"/>
        <v>340000</v>
      </c>
      <c r="BF24" s="113">
        <f t="shared" si="25"/>
        <v>350000</v>
      </c>
      <c r="BG24" s="113">
        <f t="shared" si="25"/>
        <v>360000</v>
      </c>
      <c r="BH24" s="113">
        <f t="shared" si="25"/>
        <v>370000</v>
      </c>
      <c r="BI24" s="113">
        <f t="shared" si="25"/>
        <v>380000</v>
      </c>
      <c r="BJ24" s="113">
        <f t="shared" si="25"/>
        <v>390000</v>
      </c>
      <c r="BK24" s="113">
        <f t="shared" si="25"/>
        <v>400000</v>
      </c>
      <c r="BL24" s="113">
        <f t="shared" si="25"/>
        <v>410000</v>
      </c>
      <c r="BM24" s="113">
        <f t="shared" si="25"/>
        <v>420000</v>
      </c>
      <c r="BN24" s="113">
        <f t="shared" si="25"/>
        <v>430000</v>
      </c>
      <c r="BO24" s="113">
        <f t="shared" si="25"/>
        <v>440000</v>
      </c>
      <c r="BP24" s="114"/>
      <c r="BQ24" s="114"/>
      <c r="BR24" s="114"/>
      <c r="BS24" s="114"/>
      <c r="BT24" s="114"/>
    </row>
    <row r="25" ht="15.0" customHeight="1">
      <c r="A25" s="11" t="s">
        <v>112</v>
      </c>
      <c r="C25" s="102">
        <f t="shared" ref="C25:G25" si="26">(+C17+C18+C19)</f>
        <v>6930000</v>
      </c>
      <c r="D25" s="102">
        <f t="shared" si="26"/>
        <v>12030000</v>
      </c>
      <c r="E25" s="102">
        <f t="shared" si="26"/>
        <v>18900000</v>
      </c>
      <c r="F25" s="102">
        <f t="shared" si="26"/>
        <v>27960000</v>
      </c>
      <c r="G25" s="102">
        <f t="shared" si="26"/>
        <v>39840000</v>
      </c>
      <c r="H25" s="113">
        <f t="shared" ref="H25:BO25" si="27">H17+H18+H19</f>
        <v>30000</v>
      </c>
      <c r="I25" s="113">
        <f t="shared" si="27"/>
        <v>210000</v>
      </c>
      <c r="J25" s="113">
        <f t="shared" si="27"/>
        <v>420000</v>
      </c>
      <c r="K25" s="113">
        <f t="shared" si="27"/>
        <v>540000</v>
      </c>
      <c r="L25" s="113">
        <f t="shared" si="27"/>
        <v>720000</v>
      </c>
      <c r="M25" s="113">
        <f t="shared" si="27"/>
        <v>720000</v>
      </c>
      <c r="N25" s="113">
        <f t="shared" si="27"/>
        <v>720000</v>
      </c>
      <c r="O25" s="113">
        <f t="shared" si="27"/>
        <v>720000</v>
      </c>
      <c r="P25" s="113">
        <f t="shared" si="27"/>
        <v>720000</v>
      </c>
      <c r="Q25" s="113">
        <f t="shared" si="27"/>
        <v>720000</v>
      </c>
      <c r="R25" s="113">
        <f t="shared" si="27"/>
        <v>720000</v>
      </c>
      <c r="S25" s="113">
        <f t="shared" si="27"/>
        <v>720000</v>
      </c>
      <c r="T25" s="113">
        <f t="shared" si="27"/>
        <v>780000</v>
      </c>
      <c r="U25" s="113">
        <f t="shared" si="27"/>
        <v>810000</v>
      </c>
      <c r="V25" s="113">
        <f t="shared" si="27"/>
        <v>840000</v>
      </c>
      <c r="W25" s="113">
        <f t="shared" si="27"/>
        <v>870000</v>
      </c>
      <c r="X25" s="113">
        <f t="shared" si="27"/>
        <v>900000</v>
      </c>
      <c r="Y25" s="113">
        <f t="shared" si="27"/>
        <v>1020000</v>
      </c>
      <c r="Z25" s="113">
        <f t="shared" si="27"/>
        <v>1050000</v>
      </c>
      <c r="AA25" s="113">
        <f t="shared" si="27"/>
        <v>1080000</v>
      </c>
      <c r="AB25" s="113">
        <f t="shared" si="27"/>
        <v>1110000</v>
      </c>
      <c r="AC25" s="113">
        <f t="shared" si="27"/>
        <v>1140000</v>
      </c>
      <c r="AD25" s="113">
        <f t="shared" si="27"/>
        <v>1170000</v>
      </c>
      <c r="AE25" s="113">
        <f t="shared" si="27"/>
        <v>1260000</v>
      </c>
      <c r="AF25" s="113">
        <f t="shared" si="27"/>
        <v>1440000</v>
      </c>
      <c r="AG25" s="113">
        <f t="shared" si="27"/>
        <v>1560000</v>
      </c>
      <c r="AH25" s="113">
        <f t="shared" si="27"/>
        <v>1590000</v>
      </c>
      <c r="AI25" s="113">
        <f t="shared" si="27"/>
        <v>1590000</v>
      </c>
      <c r="AJ25" s="113">
        <f t="shared" si="27"/>
        <v>1590000</v>
      </c>
      <c r="AK25" s="113">
        <f t="shared" si="27"/>
        <v>1590000</v>
      </c>
      <c r="AL25" s="113">
        <f t="shared" si="27"/>
        <v>1590000</v>
      </c>
      <c r="AM25" s="113">
        <f t="shared" si="27"/>
        <v>1590000</v>
      </c>
      <c r="AN25" s="113">
        <f t="shared" si="27"/>
        <v>1590000</v>
      </c>
      <c r="AO25" s="113">
        <f t="shared" si="27"/>
        <v>1590000</v>
      </c>
      <c r="AP25" s="113">
        <f t="shared" si="27"/>
        <v>1590000</v>
      </c>
      <c r="AQ25" s="113">
        <f t="shared" si="27"/>
        <v>1590000</v>
      </c>
      <c r="AR25" s="113">
        <f t="shared" si="27"/>
        <v>1770000</v>
      </c>
      <c r="AS25" s="113">
        <f t="shared" si="27"/>
        <v>1950000</v>
      </c>
      <c r="AT25" s="113">
        <f t="shared" si="27"/>
        <v>2130000</v>
      </c>
      <c r="AU25" s="113">
        <f t="shared" si="27"/>
        <v>2310000</v>
      </c>
      <c r="AV25" s="113">
        <f t="shared" si="27"/>
        <v>2430000</v>
      </c>
      <c r="AW25" s="113">
        <f t="shared" si="27"/>
        <v>2430000</v>
      </c>
      <c r="AX25" s="113">
        <f t="shared" si="27"/>
        <v>2490000</v>
      </c>
      <c r="AY25" s="113">
        <f t="shared" si="27"/>
        <v>2490000</v>
      </c>
      <c r="AZ25" s="113">
        <f t="shared" si="27"/>
        <v>2490000</v>
      </c>
      <c r="BA25" s="113">
        <f t="shared" si="27"/>
        <v>2490000</v>
      </c>
      <c r="BB25" s="113">
        <f t="shared" si="27"/>
        <v>2490000</v>
      </c>
      <c r="BC25" s="113">
        <f t="shared" si="27"/>
        <v>2490000</v>
      </c>
      <c r="BD25" s="113">
        <f t="shared" si="27"/>
        <v>2580000</v>
      </c>
      <c r="BE25" s="113">
        <f t="shared" si="27"/>
        <v>2760000</v>
      </c>
      <c r="BF25" s="113">
        <f t="shared" si="27"/>
        <v>2820000</v>
      </c>
      <c r="BG25" s="113">
        <f t="shared" si="27"/>
        <v>3000000</v>
      </c>
      <c r="BH25" s="113">
        <f t="shared" si="27"/>
        <v>3090000</v>
      </c>
      <c r="BI25" s="113">
        <f t="shared" si="27"/>
        <v>3240000</v>
      </c>
      <c r="BJ25" s="113">
        <f t="shared" si="27"/>
        <v>3330000</v>
      </c>
      <c r="BK25" s="113">
        <f t="shared" si="27"/>
        <v>3510000</v>
      </c>
      <c r="BL25" s="113">
        <f t="shared" si="27"/>
        <v>3570000</v>
      </c>
      <c r="BM25" s="113">
        <f t="shared" si="27"/>
        <v>3750000</v>
      </c>
      <c r="BN25" s="113">
        <f t="shared" si="27"/>
        <v>4020000</v>
      </c>
      <c r="BO25" s="113">
        <f t="shared" si="27"/>
        <v>4170000</v>
      </c>
      <c r="BP25" s="114"/>
      <c r="BQ25" s="114"/>
      <c r="BR25" s="114"/>
      <c r="BS25" s="114"/>
      <c r="BT25" s="114"/>
    </row>
    <row r="26" ht="15.0" customHeight="1">
      <c r="A26" s="3" t="s">
        <v>109</v>
      </c>
      <c r="B26" s="3" t="s">
        <v>7</v>
      </c>
      <c r="C26" s="102">
        <f t="shared" ref="C26:BO26" si="28">C20</f>
        <v>21465</v>
      </c>
      <c r="D26" s="102">
        <f t="shared" si="28"/>
        <v>102375</v>
      </c>
      <c r="E26" s="102">
        <f t="shared" si="28"/>
        <v>219075</v>
      </c>
      <c r="F26" s="102">
        <f t="shared" si="28"/>
        <v>365730</v>
      </c>
      <c r="G26" s="102">
        <f t="shared" si="28"/>
        <v>557205</v>
      </c>
      <c r="H26" s="113">
        <f t="shared" si="28"/>
        <v>30</v>
      </c>
      <c r="I26" s="113">
        <f t="shared" si="28"/>
        <v>120</v>
      </c>
      <c r="J26" s="113">
        <f t="shared" si="28"/>
        <v>330</v>
      </c>
      <c r="K26" s="113">
        <f t="shared" si="28"/>
        <v>615</v>
      </c>
      <c r="L26" s="113">
        <f t="shared" si="28"/>
        <v>975</v>
      </c>
      <c r="M26" s="113">
        <f t="shared" si="28"/>
        <v>1365</v>
      </c>
      <c r="N26" s="113">
        <f t="shared" si="28"/>
        <v>1785</v>
      </c>
      <c r="O26" s="113">
        <f t="shared" si="28"/>
        <v>2235</v>
      </c>
      <c r="P26" s="113">
        <f t="shared" si="28"/>
        <v>2715</v>
      </c>
      <c r="Q26" s="113">
        <f t="shared" si="28"/>
        <v>3225</v>
      </c>
      <c r="R26" s="113">
        <f t="shared" si="28"/>
        <v>3765</v>
      </c>
      <c r="S26" s="113">
        <f t="shared" si="28"/>
        <v>4335</v>
      </c>
      <c r="T26" s="113">
        <f t="shared" si="28"/>
        <v>4920</v>
      </c>
      <c r="U26" s="113">
        <f t="shared" si="28"/>
        <v>5520</v>
      </c>
      <c r="V26" s="113">
        <f t="shared" si="28"/>
        <v>6135</v>
      </c>
      <c r="W26" s="113">
        <f t="shared" si="28"/>
        <v>6765</v>
      </c>
      <c r="X26" s="113">
        <f t="shared" si="28"/>
        <v>7410</v>
      </c>
      <c r="Y26" s="113">
        <f t="shared" si="28"/>
        <v>8085</v>
      </c>
      <c r="Z26" s="113">
        <f t="shared" si="28"/>
        <v>8775</v>
      </c>
      <c r="AA26" s="113">
        <f t="shared" si="28"/>
        <v>9480</v>
      </c>
      <c r="AB26" s="113">
        <f t="shared" si="28"/>
        <v>10200</v>
      </c>
      <c r="AC26" s="113">
        <f t="shared" si="28"/>
        <v>10935</v>
      </c>
      <c r="AD26" s="113">
        <f t="shared" si="28"/>
        <v>11685</v>
      </c>
      <c r="AE26" s="113">
        <f t="shared" si="28"/>
        <v>12465</v>
      </c>
      <c r="AF26" s="113">
        <f t="shared" si="28"/>
        <v>13320</v>
      </c>
      <c r="AG26" s="113">
        <f t="shared" si="28"/>
        <v>14205</v>
      </c>
      <c r="AH26" s="113">
        <f t="shared" si="28"/>
        <v>15105</v>
      </c>
      <c r="AI26" s="113">
        <f t="shared" si="28"/>
        <v>16005</v>
      </c>
      <c r="AJ26" s="113">
        <f t="shared" si="28"/>
        <v>16905</v>
      </c>
      <c r="AK26" s="113">
        <f t="shared" si="28"/>
        <v>17805</v>
      </c>
      <c r="AL26" s="113">
        <f t="shared" si="28"/>
        <v>18705</v>
      </c>
      <c r="AM26" s="113">
        <f t="shared" si="28"/>
        <v>19605</v>
      </c>
      <c r="AN26" s="113">
        <f t="shared" si="28"/>
        <v>20505</v>
      </c>
      <c r="AO26" s="113">
        <f t="shared" si="28"/>
        <v>21405</v>
      </c>
      <c r="AP26" s="113">
        <f t="shared" si="28"/>
        <v>22305</v>
      </c>
      <c r="AQ26" s="113">
        <f t="shared" si="28"/>
        <v>23205</v>
      </c>
      <c r="AR26" s="113">
        <f t="shared" si="28"/>
        <v>24180</v>
      </c>
      <c r="AS26" s="113">
        <f t="shared" si="28"/>
        <v>25200</v>
      </c>
      <c r="AT26" s="113">
        <f t="shared" si="28"/>
        <v>26280</v>
      </c>
      <c r="AU26" s="113">
        <f t="shared" si="28"/>
        <v>27420</v>
      </c>
      <c r="AV26" s="113">
        <f t="shared" si="28"/>
        <v>28605</v>
      </c>
      <c r="AW26" s="113">
        <f t="shared" si="28"/>
        <v>29790</v>
      </c>
      <c r="AX26" s="113">
        <f t="shared" si="28"/>
        <v>31005</v>
      </c>
      <c r="AY26" s="113">
        <f t="shared" si="28"/>
        <v>32220</v>
      </c>
      <c r="AZ26" s="113">
        <f t="shared" si="28"/>
        <v>33435</v>
      </c>
      <c r="BA26" s="113">
        <f t="shared" si="28"/>
        <v>34650</v>
      </c>
      <c r="BB26" s="113">
        <f t="shared" si="28"/>
        <v>35865</v>
      </c>
      <c r="BC26" s="113">
        <f t="shared" si="28"/>
        <v>37080</v>
      </c>
      <c r="BD26" s="113">
        <f t="shared" si="28"/>
        <v>38340</v>
      </c>
      <c r="BE26" s="113">
        <f t="shared" si="28"/>
        <v>39660</v>
      </c>
      <c r="BF26" s="113">
        <f t="shared" si="28"/>
        <v>41010</v>
      </c>
      <c r="BG26" s="113">
        <f t="shared" si="28"/>
        <v>42420</v>
      </c>
      <c r="BH26" s="113">
        <f t="shared" si="28"/>
        <v>43875</v>
      </c>
      <c r="BI26" s="113">
        <f t="shared" si="28"/>
        <v>45375</v>
      </c>
      <c r="BJ26" s="113">
        <f t="shared" si="28"/>
        <v>46920</v>
      </c>
      <c r="BK26" s="113">
        <f t="shared" si="28"/>
        <v>48525</v>
      </c>
      <c r="BL26" s="113">
        <f t="shared" si="28"/>
        <v>50160</v>
      </c>
      <c r="BM26" s="113">
        <f t="shared" si="28"/>
        <v>51855</v>
      </c>
      <c r="BN26" s="113">
        <f t="shared" si="28"/>
        <v>53625</v>
      </c>
      <c r="BO26" s="113">
        <f t="shared" si="28"/>
        <v>55440</v>
      </c>
      <c r="BP26" s="114"/>
      <c r="BQ26" s="114"/>
      <c r="BR26" s="114"/>
      <c r="BS26" s="114"/>
      <c r="BT26" s="114"/>
    </row>
    <row r="27" ht="15.0" hidden="1" customHeight="1">
      <c r="A27" s="11" t="s">
        <v>8</v>
      </c>
      <c r="B27" s="11" t="s">
        <v>8</v>
      </c>
      <c r="C27" s="102">
        <f t="shared" ref="C27:C28" si="29">SUM(H27:S27)</f>
        <v>0</v>
      </c>
      <c r="D27" s="102">
        <f t="shared" ref="D27:D28" si="30">SUM(T27:AE27)</f>
        <v>0</v>
      </c>
      <c r="E27" s="102">
        <f t="shared" ref="E27:E28" si="31">SUM(AF27:AQ27)</f>
        <v>0</v>
      </c>
      <c r="F27" s="102">
        <f t="shared" ref="F27:F28" si="32">SUM(AR27:BC27)</f>
        <v>0</v>
      </c>
      <c r="G27" s="102">
        <f t="shared" ref="G27:G28" si="33">SUM(BD27:BO27)</f>
        <v>0</v>
      </c>
      <c r="H27" s="113">
        <f>H25*Assumptions!$A$70</f>
        <v>0</v>
      </c>
      <c r="I27" s="113">
        <f>I25*Assumptions!$A$70</f>
        <v>0</v>
      </c>
      <c r="J27" s="113">
        <f>J25*Assumptions!$A$70</f>
        <v>0</v>
      </c>
      <c r="K27" s="113">
        <f>K25*Assumptions!$A$70</f>
        <v>0</v>
      </c>
      <c r="L27" s="113">
        <f>L25*Assumptions!$A$70</f>
        <v>0</v>
      </c>
      <c r="M27" s="113">
        <f>M25*Assumptions!$A$70</f>
        <v>0</v>
      </c>
      <c r="N27" s="113">
        <f>N25*Assumptions!$A$70</f>
        <v>0</v>
      </c>
      <c r="O27" s="113">
        <f>O25*Assumptions!$A$70</f>
        <v>0</v>
      </c>
      <c r="P27" s="113">
        <f>P25*Assumptions!$A$70</f>
        <v>0</v>
      </c>
      <c r="Q27" s="113">
        <f>Q25*Assumptions!$A$70</f>
        <v>0</v>
      </c>
      <c r="R27" s="113">
        <f>R25*Assumptions!$A$70</f>
        <v>0</v>
      </c>
      <c r="S27" s="113">
        <f>S25*Assumptions!$A$70</f>
        <v>0</v>
      </c>
      <c r="T27" s="113">
        <f>T25*Assumptions!$A$70</f>
        <v>0</v>
      </c>
      <c r="U27" s="113">
        <f>U25*Assumptions!$A$70</f>
        <v>0</v>
      </c>
      <c r="V27" s="113">
        <f>V25*Assumptions!$A$70</f>
        <v>0</v>
      </c>
      <c r="W27" s="113">
        <f>W25*Assumptions!$A$70</f>
        <v>0</v>
      </c>
      <c r="X27" s="113">
        <f>X25*Assumptions!$A$70</f>
        <v>0</v>
      </c>
      <c r="Y27" s="113">
        <f>Y25*Assumptions!$A$70</f>
        <v>0</v>
      </c>
      <c r="Z27" s="113">
        <f>Z25*Assumptions!$A$70</f>
        <v>0</v>
      </c>
      <c r="AA27" s="113">
        <f>AA25*Assumptions!$A$70</f>
        <v>0</v>
      </c>
      <c r="AB27" s="113">
        <f>AB25*Assumptions!$A$70</f>
        <v>0</v>
      </c>
      <c r="AC27" s="113">
        <f>AC25*Assumptions!$A$70</f>
        <v>0</v>
      </c>
      <c r="AD27" s="113">
        <f>AD25*Assumptions!$A$70</f>
        <v>0</v>
      </c>
      <c r="AE27" s="113">
        <f>AE25*Assumptions!$A$70</f>
        <v>0</v>
      </c>
      <c r="AF27" s="113">
        <f>AF25*Assumptions!$A$70</f>
        <v>0</v>
      </c>
      <c r="AG27" s="113">
        <f>AG25*Assumptions!$A$70</f>
        <v>0</v>
      </c>
      <c r="AH27" s="113">
        <f>AH25*Assumptions!$A$70</f>
        <v>0</v>
      </c>
      <c r="AI27" s="113">
        <f>AI25*Assumptions!$A$70</f>
        <v>0</v>
      </c>
      <c r="AJ27" s="113">
        <f>AJ25*Assumptions!$A$70</f>
        <v>0</v>
      </c>
      <c r="AK27" s="113">
        <f>AK25*Assumptions!$A$70</f>
        <v>0</v>
      </c>
      <c r="AL27" s="113">
        <f>AL25*Assumptions!$A$70</f>
        <v>0</v>
      </c>
      <c r="AM27" s="113">
        <f>AM25*Assumptions!$A$70</f>
        <v>0</v>
      </c>
      <c r="AN27" s="113">
        <f>AN25*Assumptions!$A$70</f>
        <v>0</v>
      </c>
      <c r="AO27" s="113">
        <f>AO25*Assumptions!$A$70</f>
        <v>0</v>
      </c>
      <c r="AP27" s="113">
        <f>AP25*Assumptions!$A$70</f>
        <v>0</v>
      </c>
      <c r="AQ27" s="113">
        <f>AQ25*Assumptions!$A$70</f>
        <v>0</v>
      </c>
      <c r="AR27" s="113">
        <f>AR25*Assumptions!$A$70</f>
        <v>0</v>
      </c>
      <c r="AS27" s="113">
        <f>AS25*Assumptions!$A$70</f>
        <v>0</v>
      </c>
      <c r="AT27" s="113">
        <f>AT25*Assumptions!$A$70</f>
        <v>0</v>
      </c>
      <c r="AU27" s="113">
        <f>AU25*Assumptions!$A$70</f>
        <v>0</v>
      </c>
      <c r="AV27" s="113">
        <f>AV25*Assumptions!$A$70</f>
        <v>0</v>
      </c>
      <c r="AW27" s="113">
        <f>AW25*Assumptions!$A$70</f>
        <v>0</v>
      </c>
      <c r="AX27" s="113">
        <f>AX25*Assumptions!$A$70</f>
        <v>0</v>
      </c>
      <c r="AY27" s="113">
        <f>AY25*Assumptions!$A$70</f>
        <v>0</v>
      </c>
      <c r="AZ27" s="113">
        <f>AZ25*Assumptions!$A$70</f>
        <v>0</v>
      </c>
      <c r="BA27" s="113">
        <f>BA25*Assumptions!$A$70</f>
        <v>0</v>
      </c>
      <c r="BB27" s="113">
        <f>BB25*Assumptions!$A$70</f>
        <v>0</v>
      </c>
      <c r="BC27" s="113">
        <f>BC25*Assumptions!$A$70</f>
        <v>0</v>
      </c>
      <c r="BD27" s="113">
        <f>BD25*Assumptions!$A$70</f>
        <v>0</v>
      </c>
      <c r="BE27" s="113">
        <f>BE25*Assumptions!$A$70</f>
        <v>0</v>
      </c>
      <c r="BF27" s="113">
        <f>BF25*Assumptions!$A$70</f>
        <v>0</v>
      </c>
      <c r="BG27" s="113">
        <f>BG25*Assumptions!$A$70</f>
        <v>0</v>
      </c>
      <c r="BH27" s="113">
        <f>BH25*Assumptions!$A$70</f>
        <v>0</v>
      </c>
      <c r="BI27" s="113">
        <f>BI25*Assumptions!$A$70</f>
        <v>0</v>
      </c>
      <c r="BJ27" s="113">
        <f>BJ25*Assumptions!$A$70</f>
        <v>0</v>
      </c>
      <c r="BK27" s="113">
        <f>BK25*Assumptions!$A$70</f>
        <v>0</v>
      </c>
      <c r="BL27" s="113">
        <f>BL25*Assumptions!$A$70</f>
        <v>0</v>
      </c>
      <c r="BM27" s="113">
        <f>BM25*Assumptions!$A$70</f>
        <v>0</v>
      </c>
      <c r="BN27" s="113">
        <f>BN25*Assumptions!$A$70</f>
        <v>0</v>
      </c>
      <c r="BO27" s="113">
        <f>BO25*Assumptions!$A$70</f>
        <v>0</v>
      </c>
      <c r="BP27" s="114"/>
      <c r="BQ27" s="114"/>
      <c r="BR27" s="114"/>
      <c r="BS27" s="114"/>
      <c r="BT27" s="114"/>
    </row>
    <row r="28" ht="15.0" customHeight="1">
      <c r="A28" s="11" t="s">
        <v>7</v>
      </c>
      <c r="C28" s="102">
        <f t="shared" si="29"/>
        <v>0</v>
      </c>
      <c r="D28" s="102">
        <f t="shared" si="30"/>
        <v>0</v>
      </c>
      <c r="E28" s="102">
        <f t="shared" si="31"/>
        <v>0</v>
      </c>
      <c r="F28" s="102">
        <f t="shared" si="32"/>
        <v>0</v>
      </c>
      <c r="G28" s="102">
        <f t="shared" si="33"/>
        <v>0</v>
      </c>
      <c r="H28" s="113">
        <v>0.0</v>
      </c>
      <c r="I28" s="113">
        <v>0.0</v>
      </c>
      <c r="J28" s="113">
        <v>0.0</v>
      </c>
      <c r="K28" s="113">
        <v>0.0</v>
      </c>
      <c r="L28" s="113">
        <v>0.0</v>
      </c>
      <c r="M28" s="113">
        <v>0.0</v>
      </c>
      <c r="N28" s="113">
        <v>0.0</v>
      </c>
      <c r="O28" s="113">
        <v>0.0</v>
      </c>
      <c r="P28" s="113">
        <v>0.0</v>
      </c>
      <c r="Q28" s="113">
        <v>0.0</v>
      </c>
      <c r="R28" s="113">
        <v>0.0</v>
      </c>
      <c r="S28" s="113">
        <v>0.0</v>
      </c>
      <c r="T28" s="113">
        <v>0.0</v>
      </c>
      <c r="U28" s="113">
        <v>0.0</v>
      </c>
      <c r="V28" s="113">
        <v>0.0</v>
      </c>
      <c r="W28" s="113">
        <v>0.0</v>
      </c>
      <c r="X28" s="113">
        <v>0.0</v>
      </c>
      <c r="Y28" s="113">
        <v>0.0</v>
      </c>
      <c r="Z28" s="113">
        <v>0.0</v>
      </c>
      <c r="AA28" s="113">
        <v>0.0</v>
      </c>
      <c r="AB28" s="113">
        <v>0.0</v>
      </c>
      <c r="AC28" s="113">
        <v>0.0</v>
      </c>
      <c r="AD28" s="113">
        <v>0.0</v>
      </c>
      <c r="AE28" s="113">
        <v>0.0</v>
      </c>
      <c r="AF28" s="113">
        <v>0.0</v>
      </c>
      <c r="AG28" s="113">
        <v>0.0</v>
      </c>
      <c r="AH28" s="113">
        <v>0.0</v>
      </c>
      <c r="AI28" s="113">
        <v>0.0</v>
      </c>
      <c r="AJ28" s="113">
        <v>0.0</v>
      </c>
      <c r="AK28" s="113">
        <v>0.0</v>
      </c>
      <c r="AL28" s="113">
        <v>0.0</v>
      </c>
      <c r="AM28" s="113">
        <v>0.0</v>
      </c>
      <c r="AN28" s="113">
        <v>0.0</v>
      </c>
      <c r="AO28" s="113">
        <v>0.0</v>
      </c>
      <c r="AP28" s="113">
        <v>0.0</v>
      </c>
      <c r="AQ28" s="113">
        <v>0.0</v>
      </c>
      <c r="AR28" s="113">
        <v>0.0</v>
      </c>
      <c r="AS28" s="113">
        <v>0.0</v>
      </c>
      <c r="AT28" s="113">
        <v>0.0</v>
      </c>
      <c r="AU28" s="113">
        <v>0.0</v>
      </c>
      <c r="AV28" s="113">
        <v>0.0</v>
      </c>
      <c r="AW28" s="113">
        <v>0.0</v>
      </c>
      <c r="AX28" s="113">
        <v>0.0</v>
      </c>
      <c r="AY28" s="113">
        <v>0.0</v>
      </c>
      <c r="AZ28" s="113">
        <v>0.0</v>
      </c>
      <c r="BA28" s="113">
        <v>0.0</v>
      </c>
      <c r="BB28" s="113">
        <v>0.0</v>
      </c>
      <c r="BC28" s="113">
        <v>0.0</v>
      </c>
      <c r="BD28" s="113">
        <v>0.0</v>
      </c>
      <c r="BE28" s="113">
        <v>0.0</v>
      </c>
      <c r="BF28" s="113">
        <v>0.0</v>
      </c>
      <c r="BG28" s="113">
        <v>0.0</v>
      </c>
      <c r="BH28" s="113">
        <v>0.0</v>
      </c>
      <c r="BI28" s="113">
        <v>0.0</v>
      </c>
      <c r="BJ28" s="113">
        <v>0.0</v>
      </c>
      <c r="BK28" s="113">
        <v>0.0</v>
      </c>
      <c r="BL28" s="113">
        <v>0.0</v>
      </c>
      <c r="BM28" s="113">
        <v>0.0</v>
      </c>
      <c r="BN28" s="113">
        <v>0.0</v>
      </c>
      <c r="BO28" s="113">
        <v>0.0</v>
      </c>
      <c r="BP28" s="114"/>
      <c r="BQ28" s="114"/>
      <c r="BR28" s="114"/>
      <c r="BS28" s="114"/>
      <c r="BT28" s="114"/>
    </row>
    <row r="29" ht="15.0" customHeight="1">
      <c r="A29" s="115" t="s">
        <v>113</v>
      </c>
      <c r="B29" s="115"/>
      <c r="C29" s="116">
        <f t="shared" ref="C29:G29" si="34">SUM(C16:C21)</f>
        <v>8481465</v>
      </c>
      <c r="D29" s="116">
        <f t="shared" si="34"/>
        <v>15012375</v>
      </c>
      <c r="E29" s="116">
        <f t="shared" si="34"/>
        <v>22239075</v>
      </c>
      <c r="F29" s="116">
        <f t="shared" si="34"/>
        <v>32015730</v>
      </c>
      <c r="G29" s="116">
        <f t="shared" si="34"/>
        <v>45017205</v>
      </c>
      <c r="H29" s="117">
        <f t="shared" ref="H29:BO29" si="35">SUM(H24:H28)</f>
        <v>40030</v>
      </c>
      <c r="I29" s="117">
        <f t="shared" si="35"/>
        <v>230120</v>
      </c>
      <c r="J29" s="117">
        <f t="shared" si="35"/>
        <v>480330</v>
      </c>
      <c r="K29" s="117">
        <f t="shared" si="35"/>
        <v>620615</v>
      </c>
      <c r="L29" s="117">
        <f t="shared" si="35"/>
        <v>820975</v>
      </c>
      <c r="M29" s="117">
        <f t="shared" si="35"/>
        <v>841365</v>
      </c>
      <c r="N29" s="117">
        <f t="shared" si="35"/>
        <v>861785</v>
      </c>
      <c r="O29" s="117">
        <f t="shared" si="35"/>
        <v>882235</v>
      </c>
      <c r="P29" s="117">
        <f t="shared" si="35"/>
        <v>902715</v>
      </c>
      <c r="Q29" s="117">
        <f t="shared" si="35"/>
        <v>923225</v>
      </c>
      <c r="R29" s="117">
        <f t="shared" si="35"/>
        <v>943765</v>
      </c>
      <c r="S29" s="117">
        <f t="shared" si="35"/>
        <v>964335</v>
      </c>
      <c r="T29" s="117">
        <f t="shared" si="35"/>
        <v>1024920</v>
      </c>
      <c r="U29" s="117">
        <f t="shared" si="35"/>
        <v>1055520</v>
      </c>
      <c r="V29" s="117">
        <f t="shared" si="35"/>
        <v>1086135</v>
      </c>
      <c r="W29" s="117">
        <f t="shared" si="35"/>
        <v>1116765</v>
      </c>
      <c r="X29" s="117">
        <f t="shared" si="35"/>
        <v>1147410</v>
      </c>
      <c r="Y29" s="117">
        <f t="shared" si="35"/>
        <v>1268085</v>
      </c>
      <c r="Z29" s="117">
        <f t="shared" si="35"/>
        <v>1298775</v>
      </c>
      <c r="AA29" s="117">
        <f t="shared" si="35"/>
        <v>1329480</v>
      </c>
      <c r="AB29" s="117">
        <f t="shared" si="35"/>
        <v>1360200</v>
      </c>
      <c r="AC29" s="117">
        <f t="shared" si="35"/>
        <v>1390935</v>
      </c>
      <c r="AD29" s="117">
        <f t="shared" si="35"/>
        <v>1421685</v>
      </c>
      <c r="AE29" s="117">
        <f t="shared" si="35"/>
        <v>1512465</v>
      </c>
      <c r="AF29" s="117">
        <f t="shared" si="35"/>
        <v>1713320</v>
      </c>
      <c r="AG29" s="117">
        <f t="shared" si="35"/>
        <v>1834205</v>
      </c>
      <c r="AH29" s="117">
        <f t="shared" si="35"/>
        <v>1865105</v>
      </c>
      <c r="AI29" s="117">
        <f t="shared" si="35"/>
        <v>1866005</v>
      </c>
      <c r="AJ29" s="117">
        <f t="shared" si="35"/>
        <v>1866905</v>
      </c>
      <c r="AK29" s="117">
        <f t="shared" si="35"/>
        <v>1867805</v>
      </c>
      <c r="AL29" s="117">
        <f t="shared" si="35"/>
        <v>1868705</v>
      </c>
      <c r="AM29" s="117">
        <f t="shared" si="35"/>
        <v>1869605</v>
      </c>
      <c r="AN29" s="117">
        <f t="shared" si="35"/>
        <v>1870505</v>
      </c>
      <c r="AO29" s="117">
        <f t="shared" si="35"/>
        <v>1871405</v>
      </c>
      <c r="AP29" s="117">
        <f t="shared" si="35"/>
        <v>1872305</v>
      </c>
      <c r="AQ29" s="117">
        <f t="shared" si="35"/>
        <v>1873205</v>
      </c>
      <c r="AR29" s="117">
        <f t="shared" si="35"/>
        <v>2074180</v>
      </c>
      <c r="AS29" s="117">
        <f t="shared" si="35"/>
        <v>2255200</v>
      </c>
      <c r="AT29" s="117">
        <f t="shared" si="35"/>
        <v>2446280</v>
      </c>
      <c r="AU29" s="117">
        <f t="shared" si="35"/>
        <v>2637420</v>
      </c>
      <c r="AV29" s="117">
        <f t="shared" si="35"/>
        <v>2768605</v>
      </c>
      <c r="AW29" s="117">
        <f t="shared" si="35"/>
        <v>2769790</v>
      </c>
      <c r="AX29" s="117">
        <f t="shared" si="35"/>
        <v>2841005</v>
      </c>
      <c r="AY29" s="117">
        <f t="shared" si="35"/>
        <v>2842220</v>
      </c>
      <c r="AZ29" s="117">
        <f t="shared" si="35"/>
        <v>2843435</v>
      </c>
      <c r="BA29" s="117">
        <f t="shared" si="35"/>
        <v>2844650</v>
      </c>
      <c r="BB29" s="117">
        <f t="shared" si="35"/>
        <v>2845865</v>
      </c>
      <c r="BC29" s="117">
        <f t="shared" si="35"/>
        <v>2847080</v>
      </c>
      <c r="BD29" s="117">
        <f t="shared" si="35"/>
        <v>2948340</v>
      </c>
      <c r="BE29" s="117">
        <f t="shared" si="35"/>
        <v>3139660</v>
      </c>
      <c r="BF29" s="117">
        <f t="shared" si="35"/>
        <v>3211010</v>
      </c>
      <c r="BG29" s="117">
        <f t="shared" si="35"/>
        <v>3402420</v>
      </c>
      <c r="BH29" s="117">
        <f t="shared" si="35"/>
        <v>3503875</v>
      </c>
      <c r="BI29" s="117">
        <f t="shared" si="35"/>
        <v>3665375</v>
      </c>
      <c r="BJ29" s="117">
        <f t="shared" si="35"/>
        <v>3766920</v>
      </c>
      <c r="BK29" s="117">
        <f t="shared" si="35"/>
        <v>3958525</v>
      </c>
      <c r="BL29" s="117">
        <f t="shared" si="35"/>
        <v>4030160</v>
      </c>
      <c r="BM29" s="117">
        <f t="shared" si="35"/>
        <v>4221855</v>
      </c>
      <c r="BN29" s="117">
        <f t="shared" si="35"/>
        <v>4503625</v>
      </c>
      <c r="BO29" s="117">
        <f t="shared" si="35"/>
        <v>4665440</v>
      </c>
      <c r="BP29" s="40"/>
      <c r="BQ29" s="40"/>
      <c r="BR29" s="40"/>
      <c r="BS29" s="40"/>
      <c r="BT29" s="40"/>
    </row>
    <row r="30" ht="15.0" customHeight="1">
      <c r="A30" s="118" t="s">
        <v>114</v>
      </c>
      <c r="B30" s="118"/>
      <c r="C30" s="119"/>
      <c r="D30" s="119"/>
      <c r="E30" s="119"/>
      <c r="F30" s="119"/>
      <c r="G30" s="119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1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1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1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</row>
    <row r="31" ht="15.0" customHeight="1">
      <c r="A31" s="11" t="s">
        <v>6</v>
      </c>
      <c r="B31" s="11"/>
      <c r="C31" s="122">
        <f t="shared" ref="C31:C32" si="37">SUM(H31:S31)</f>
        <v>8490000</v>
      </c>
      <c r="D31" s="122">
        <f t="shared" ref="D31:D32" si="38">SUM(T31:AE31)</f>
        <v>14910000</v>
      </c>
      <c r="E31" s="122">
        <f t="shared" ref="E31:E32" si="39">SUM(AF31:AQ31)</f>
        <v>22020000</v>
      </c>
      <c r="F31" s="122">
        <f t="shared" ref="F31:F32" si="40">SUM(AR31:BC31)</f>
        <v>31650000</v>
      </c>
      <c r="G31" s="122">
        <f t="shared" ref="G31:G32" si="41">SUM(BD31:BO31)</f>
        <v>44460000</v>
      </c>
      <c r="H31" s="12">
        <f t="shared" ref="H31:BO31" si="36">H24+H25</f>
        <v>40000</v>
      </c>
      <c r="I31" s="12">
        <f t="shared" si="36"/>
        <v>230000</v>
      </c>
      <c r="J31" s="12">
        <f t="shared" si="36"/>
        <v>480000</v>
      </c>
      <c r="K31" s="12">
        <f t="shared" si="36"/>
        <v>620000</v>
      </c>
      <c r="L31" s="12">
        <f t="shared" si="36"/>
        <v>820000</v>
      </c>
      <c r="M31" s="12">
        <f t="shared" si="36"/>
        <v>840000</v>
      </c>
      <c r="N31" s="12">
        <f t="shared" si="36"/>
        <v>860000</v>
      </c>
      <c r="O31" s="12">
        <f t="shared" si="36"/>
        <v>880000</v>
      </c>
      <c r="P31" s="12">
        <f t="shared" si="36"/>
        <v>900000</v>
      </c>
      <c r="Q31" s="12">
        <f t="shared" si="36"/>
        <v>920000</v>
      </c>
      <c r="R31" s="12">
        <f t="shared" si="36"/>
        <v>940000</v>
      </c>
      <c r="S31" s="12">
        <f t="shared" si="36"/>
        <v>960000</v>
      </c>
      <c r="T31" s="12">
        <f t="shared" si="36"/>
        <v>1020000</v>
      </c>
      <c r="U31" s="12">
        <f t="shared" si="36"/>
        <v>1050000</v>
      </c>
      <c r="V31" s="12">
        <f t="shared" si="36"/>
        <v>1080000</v>
      </c>
      <c r="W31" s="12">
        <f t="shared" si="36"/>
        <v>1110000</v>
      </c>
      <c r="X31" s="12">
        <f t="shared" si="36"/>
        <v>1140000</v>
      </c>
      <c r="Y31" s="12">
        <f t="shared" si="36"/>
        <v>1260000</v>
      </c>
      <c r="Z31" s="12">
        <f t="shared" si="36"/>
        <v>1290000</v>
      </c>
      <c r="AA31" s="12">
        <f t="shared" si="36"/>
        <v>1320000</v>
      </c>
      <c r="AB31" s="12">
        <f t="shared" si="36"/>
        <v>1350000</v>
      </c>
      <c r="AC31" s="12">
        <f t="shared" si="36"/>
        <v>1380000</v>
      </c>
      <c r="AD31" s="12">
        <f t="shared" si="36"/>
        <v>1410000</v>
      </c>
      <c r="AE31" s="12">
        <f t="shared" si="36"/>
        <v>1500000</v>
      </c>
      <c r="AF31" s="12">
        <f t="shared" si="36"/>
        <v>1700000</v>
      </c>
      <c r="AG31" s="12">
        <f t="shared" si="36"/>
        <v>1820000</v>
      </c>
      <c r="AH31" s="12">
        <f t="shared" si="36"/>
        <v>1850000</v>
      </c>
      <c r="AI31" s="12">
        <f t="shared" si="36"/>
        <v>1850000</v>
      </c>
      <c r="AJ31" s="12">
        <f t="shared" si="36"/>
        <v>1850000</v>
      </c>
      <c r="AK31" s="12">
        <f t="shared" si="36"/>
        <v>1850000</v>
      </c>
      <c r="AL31" s="12">
        <f t="shared" si="36"/>
        <v>1850000</v>
      </c>
      <c r="AM31" s="12">
        <f t="shared" si="36"/>
        <v>1850000</v>
      </c>
      <c r="AN31" s="12">
        <f t="shared" si="36"/>
        <v>1850000</v>
      </c>
      <c r="AO31" s="12">
        <f t="shared" si="36"/>
        <v>1850000</v>
      </c>
      <c r="AP31" s="12">
        <f t="shared" si="36"/>
        <v>1850000</v>
      </c>
      <c r="AQ31" s="12">
        <f t="shared" si="36"/>
        <v>1850000</v>
      </c>
      <c r="AR31" s="12">
        <f t="shared" si="36"/>
        <v>2050000</v>
      </c>
      <c r="AS31" s="12">
        <f t="shared" si="36"/>
        <v>2230000</v>
      </c>
      <c r="AT31" s="12">
        <f t="shared" si="36"/>
        <v>2420000</v>
      </c>
      <c r="AU31" s="12">
        <f t="shared" si="36"/>
        <v>2610000</v>
      </c>
      <c r="AV31" s="12">
        <f t="shared" si="36"/>
        <v>2740000</v>
      </c>
      <c r="AW31" s="12">
        <f t="shared" si="36"/>
        <v>2740000</v>
      </c>
      <c r="AX31" s="12">
        <f t="shared" si="36"/>
        <v>2810000</v>
      </c>
      <c r="AY31" s="12">
        <f t="shared" si="36"/>
        <v>2810000</v>
      </c>
      <c r="AZ31" s="12">
        <f t="shared" si="36"/>
        <v>2810000</v>
      </c>
      <c r="BA31" s="12">
        <f t="shared" si="36"/>
        <v>2810000</v>
      </c>
      <c r="BB31" s="12">
        <f t="shared" si="36"/>
        <v>2810000</v>
      </c>
      <c r="BC31" s="12">
        <f t="shared" si="36"/>
        <v>2810000</v>
      </c>
      <c r="BD31" s="12">
        <f t="shared" si="36"/>
        <v>2910000</v>
      </c>
      <c r="BE31" s="12">
        <f t="shared" si="36"/>
        <v>3100000</v>
      </c>
      <c r="BF31" s="12">
        <f t="shared" si="36"/>
        <v>3170000</v>
      </c>
      <c r="BG31" s="12">
        <f t="shared" si="36"/>
        <v>3360000</v>
      </c>
      <c r="BH31" s="12">
        <f t="shared" si="36"/>
        <v>3460000</v>
      </c>
      <c r="BI31" s="12">
        <f t="shared" si="36"/>
        <v>3620000</v>
      </c>
      <c r="BJ31" s="12">
        <f t="shared" si="36"/>
        <v>3720000</v>
      </c>
      <c r="BK31" s="12">
        <f t="shared" si="36"/>
        <v>3910000</v>
      </c>
      <c r="BL31" s="12">
        <f t="shared" si="36"/>
        <v>3980000</v>
      </c>
      <c r="BM31" s="12">
        <f t="shared" si="36"/>
        <v>4170000</v>
      </c>
      <c r="BN31" s="12">
        <f t="shared" si="36"/>
        <v>4450000</v>
      </c>
      <c r="BO31" s="12">
        <f t="shared" si="36"/>
        <v>4610000</v>
      </c>
      <c r="BP31" s="40"/>
      <c r="BQ31" s="40"/>
      <c r="BR31" s="40"/>
      <c r="BS31" s="40"/>
      <c r="BT31" s="40"/>
    </row>
    <row r="32" ht="15.0" customHeight="1">
      <c r="A32" s="11" t="s">
        <v>4</v>
      </c>
      <c r="B32" s="11"/>
      <c r="C32" s="122">
        <f t="shared" si="37"/>
        <v>21495</v>
      </c>
      <c r="D32" s="122">
        <f t="shared" si="38"/>
        <v>102375</v>
      </c>
      <c r="E32" s="122">
        <f t="shared" si="39"/>
        <v>219075</v>
      </c>
      <c r="F32" s="122">
        <f t="shared" si="40"/>
        <v>365730</v>
      </c>
      <c r="G32" s="122">
        <f t="shared" si="41"/>
        <v>557205</v>
      </c>
      <c r="H32" s="12">
        <f t="shared" ref="H32:BO32" si="42">H26</f>
        <v>30</v>
      </c>
      <c r="I32" s="12">
        <f t="shared" si="42"/>
        <v>120</v>
      </c>
      <c r="J32" s="12">
        <f t="shared" si="42"/>
        <v>330</v>
      </c>
      <c r="K32" s="12">
        <f t="shared" si="42"/>
        <v>615</v>
      </c>
      <c r="L32" s="12">
        <f t="shared" si="42"/>
        <v>975</v>
      </c>
      <c r="M32" s="12">
        <f t="shared" si="42"/>
        <v>1365</v>
      </c>
      <c r="N32" s="12">
        <f t="shared" si="42"/>
        <v>1785</v>
      </c>
      <c r="O32" s="12">
        <f t="shared" si="42"/>
        <v>2235</v>
      </c>
      <c r="P32" s="12">
        <f t="shared" si="42"/>
        <v>2715</v>
      </c>
      <c r="Q32" s="12">
        <f t="shared" si="42"/>
        <v>3225</v>
      </c>
      <c r="R32" s="12">
        <f t="shared" si="42"/>
        <v>3765</v>
      </c>
      <c r="S32" s="12">
        <f t="shared" si="42"/>
        <v>4335</v>
      </c>
      <c r="T32" s="12">
        <f t="shared" si="42"/>
        <v>4920</v>
      </c>
      <c r="U32" s="12">
        <f t="shared" si="42"/>
        <v>5520</v>
      </c>
      <c r="V32" s="12">
        <f t="shared" si="42"/>
        <v>6135</v>
      </c>
      <c r="W32" s="12">
        <f t="shared" si="42"/>
        <v>6765</v>
      </c>
      <c r="X32" s="12">
        <f t="shared" si="42"/>
        <v>7410</v>
      </c>
      <c r="Y32" s="12">
        <f t="shared" si="42"/>
        <v>8085</v>
      </c>
      <c r="Z32" s="12">
        <f t="shared" si="42"/>
        <v>8775</v>
      </c>
      <c r="AA32" s="12">
        <f t="shared" si="42"/>
        <v>9480</v>
      </c>
      <c r="AB32" s="12">
        <f t="shared" si="42"/>
        <v>10200</v>
      </c>
      <c r="AC32" s="12">
        <f t="shared" si="42"/>
        <v>10935</v>
      </c>
      <c r="AD32" s="12">
        <f t="shared" si="42"/>
        <v>11685</v>
      </c>
      <c r="AE32" s="12">
        <f t="shared" si="42"/>
        <v>12465</v>
      </c>
      <c r="AF32" s="12">
        <f t="shared" si="42"/>
        <v>13320</v>
      </c>
      <c r="AG32" s="12">
        <f t="shared" si="42"/>
        <v>14205</v>
      </c>
      <c r="AH32" s="12">
        <f t="shared" si="42"/>
        <v>15105</v>
      </c>
      <c r="AI32" s="12">
        <f t="shared" si="42"/>
        <v>16005</v>
      </c>
      <c r="AJ32" s="12">
        <f t="shared" si="42"/>
        <v>16905</v>
      </c>
      <c r="AK32" s="12">
        <f t="shared" si="42"/>
        <v>17805</v>
      </c>
      <c r="AL32" s="12">
        <f t="shared" si="42"/>
        <v>18705</v>
      </c>
      <c r="AM32" s="12">
        <f t="shared" si="42"/>
        <v>19605</v>
      </c>
      <c r="AN32" s="12">
        <f t="shared" si="42"/>
        <v>20505</v>
      </c>
      <c r="AO32" s="12">
        <f t="shared" si="42"/>
        <v>21405</v>
      </c>
      <c r="AP32" s="12">
        <f t="shared" si="42"/>
        <v>22305</v>
      </c>
      <c r="AQ32" s="12">
        <f t="shared" si="42"/>
        <v>23205</v>
      </c>
      <c r="AR32" s="12">
        <f t="shared" si="42"/>
        <v>24180</v>
      </c>
      <c r="AS32" s="12">
        <f t="shared" si="42"/>
        <v>25200</v>
      </c>
      <c r="AT32" s="12">
        <f t="shared" si="42"/>
        <v>26280</v>
      </c>
      <c r="AU32" s="12">
        <f t="shared" si="42"/>
        <v>27420</v>
      </c>
      <c r="AV32" s="12">
        <f t="shared" si="42"/>
        <v>28605</v>
      </c>
      <c r="AW32" s="12">
        <f t="shared" si="42"/>
        <v>29790</v>
      </c>
      <c r="AX32" s="12">
        <f t="shared" si="42"/>
        <v>31005</v>
      </c>
      <c r="AY32" s="12">
        <f t="shared" si="42"/>
        <v>32220</v>
      </c>
      <c r="AZ32" s="12">
        <f t="shared" si="42"/>
        <v>33435</v>
      </c>
      <c r="BA32" s="12">
        <f t="shared" si="42"/>
        <v>34650</v>
      </c>
      <c r="BB32" s="12">
        <f t="shared" si="42"/>
        <v>35865</v>
      </c>
      <c r="BC32" s="12">
        <f t="shared" si="42"/>
        <v>37080</v>
      </c>
      <c r="BD32" s="12">
        <f t="shared" si="42"/>
        <v>38340</v>
      </c>
      <c r="BE32" s="12">
        <f t="shared" si="42"/>
        <v>39660</v>
      </c>
      <c r="BF32" s="12">
        <f t="shared" si="42"/>
        <v>41010</v>
      </c>
      <c r="BG32" s="12">
        <f t="shared" si="42"/>
        <v>42420</v>
      </c>
      <c r="BH32" s="12">
        <f t="shared" si="42"/>
        <v>43875</v>
      </c>
      <c r="BI32" s="12">
        <f t="shared" si="42"/>
        <v>45375</v>
      </c>
      <c r="BJ32" s="12">
        <f t="shared" si="42"/>
        <v>46920</v>
      </c>
      <c r="BK32" s="12">
        <f t="shared" si="42"/>
        <v>48525</v>
      </c>
      <c r="BL32" s="12">
        <f t="shared" si="42"/>
        <v>50160</v>
      </c>
      <c r="BM32" s="12">
        <f t="shared" si="42"/>
        <v>51855</v>
      </c>
      <c r="BN32" s="12">
        <f t="shared" si="42"/>
        <v>53625</v>
      </c>
      <c r="BO32" s="12">
        <f t="shared" si="42"/>
        <v>55440</v>
      </c>
      <c r="BP32" s="40"/>
      <c r="BQ32" s="40"/>
      <c r="BR32" s="40"/>
      <c r="BS32" s="40"/>
      <c r="BT32" s="40"/>
    </row>
    <row r="33" ht="15.0" customHeight="1">
      <c r="A33" s="3" t="s">
        <v>7</v>
      </c>
      <c r="B33" s="11"/>
      <c r="C33" s="122">
        <f t="shared" ref="C33:G33" si="43">C26</f>
        <v>21465</v>
      </c>
      <c r="D33" s="122">
        <f t="shared" si="43"/>
        <v>102375</v>
      </c>
      <c r="E33" s="122">
        <f t="shared" si="43"/>
        <v>219075</v>
      </c>
      <c r="F33" s="122">
        <f t="shared" si="43"/>
        <v>365730</v>
      </c>
      <c r="G33" s="122">
        <f t="shared" si="43"/>
        <v>557205</v>
      </c>
      <c r="H33" s="122">
        <f t="shared" ref="H33:BO33" si="44">H28</f>
        <v>0</v>
      </c>
      <c r="I33" s="122">
        <f t="shared" si="44"/>
        <v>0</v>
      </c>
      <c r="J33" s="122">
        <f t="shared" si="44"/>
        <v>0</v>
      </c>
      <c r="K33" s="122">
        <f t="shared" si="44"/>
        <v>0</v>
      </c>
      <c r="L33" s="122">
        <f t="shared" si="44"/>
        <v>0</v>
      </c>
      <c r="M33" s="122">
        <f t="shared" si="44"/>
        <v>0</v>
      </c>
      <c r="N33" s="122">
        <f t="shared" si="44"/>
        <v>0</v>
      </c>
      <c r="O33" s="122">
        <f t="shared" si="44"/>
        <v>0</v>
      </c>
      <c r="P33" s="122">
        <f t="shared" si="44"/>
        <v>0</v>
      </c>
      <c r="Q33" s="122">
        <f t="shared" si="44"/>
        <v>0</v>
      </c>
      <c r="R33" s="122">
        <f t="shared" si="44"/>
        <v>0</v>
      </c>
      <c r="S33" s="122">
        <f t="shared" si="44"/>
        <v>0</v>
      </c>
      <c r="T33" s="122">
        <f t="shared" si="44"/>
        <v>0</v>
      </c>
      <c r="U33" s="122">
        <f t="shared" si="44"/>
        <v>0</v>
      </c>
      <c r="V33" s="122">
        <f t="shared" si="44"/>
        <v>0</v>
      </c>
      <c r="W33" s="122">
        <f t="shared" si="44"/>
        <v>0</v>
      </c>
      <c r="X33" s="122">
        <f t="shared" si="44"/>
        <v>0</v>
      </c>
      <c r="Y33" s="122">
        <f t="shared" si="44"/>
        <v>0</v>
      </c>
      <c r="Z33" s="122">
        <f t="shared" si="44"/>
        <v>0</v>
      </c>
      <c r="AA33" s="122">
        <f t="shared" si="44"/>
        <v>0</v>
      </c>
      <c r="AB33" s="122">
        <f t="shared" si="44"/>
        <v>0</v>
      </c>
      <c r="AC33" s="122">
        <f t="shared" si="44"/>
        <v>0</v>
      </c>
      <c r="AD33" s="122">
        <f t="shared" si="44"/>
        <v>0</v>
      </c>
      <c r="AE33" s="122">
        <f t="shared" si="44"/>
        <v>0</v>
      </c>
      <c r="AF33" s="122">
        <f t="shared" si="44"/>
        <v>0</v>
      </c>
      <c r="AG33" s="122">
        <f t="shared" si="44"/>
        <v>0</v>
      </c>
      <c r="AH33" s="122">
        <f t="shared" si="44"/>
        <v>0</v>
      </c>
      <c r="AI33" s="122">
        <f t="shared" si="44"/>
        <v>0</v>
      </c>
      <c r="AJ33" s="122">
        <f t="shared" si="44"/>
        <v>0</v>
      </c>
      <c r="AK33" s="122">
        <f t="shared" si="44"/>
        <v>0</v>
      </c>
      <c r="AL33" s="122">
        <f t="shared" si="44"/>
        <v>0</v>
      </c>
      <c r="AM33" s="122">
        <f t="shared" si="44"/>
        <v>0</v>
      </c>
      <c r="AN33" s="122">
        <f t="shared" si="44"/>
        <v>0</v>
      </c>
      <c r="AO33" s="122">
        <f t="shared" si="44"/>
        <v>0</v>
      </c>
      <c r="AP33" s="122">
        <f t="shared" si="44"/>
        <v>0</v>
      </c>
      <c r="AQ33" s="122">
        <f t="shared" si="44"/>
        <v>0</v>
      </c>
      <c r="AR33" s="122">
        <f t="shared" si="44"/>
        <v>0</v>
      </c>
      <c r="AS33" s="122">
        <f t="shared" si="44"/>
        <v>0</v>
      </c>
      <c r="AT33" s="122">
        <f t="shared" si="44"/>
        <v>0</v>
      </c>
      <c r="AU33" s="122">
        <f t="shared" si="44"/>
        <v>0</v>
      </c>
      <c r="AV33" s="122">
        <f t="shared" si="44"/>
        <v>0</v>
      </c>
      <c r="AW33" s="122">
        <f t="shared" si="44"/>
        <v>0</v>
      </c>
      <c r="AX33" s="122">
        <f t="shared" si="44"/>
        <v>0</v>
      </c>
      <c r="AY33" s="122">
        <f t="shared" si="44"/>
        <v>0</v>
      </c>
      <c r="AZ33" s="122">
        <f t="shared" si="44"/>
        <v>0</v>
      </c>
      <c r="BA33" s="122">
        <f t="shared" si="44"/>
        <v>0</v>
      </c>
      <c r="BB33" s="122">
        <f t="shared" si="44"/>
        <v>0</v>
      </c>
      <c r="BC33" s="122">
        <f t="shared" si="44"/>
        <v>0</v>
      </c>
      <c r="BD33" s="122">
        <f t="shared" si="44"/>
        <v>0</v>
      </c>
      <c r="BE33" s="122">
        <f t="shared" si="44"/>
        <v>0</v>
      </c>
      <c r="BF33" s="122">
        <f t="shared" si="44"/>
        <v>0</v>
      </c>
      <c r="BG33" s="122">
        <f t="shared" si="44"/>
        <v>0</v>
      </c>
      <c r="BH33" s="122">
        <f t="shared" si="44"/>
        <v>0</v>
      </c>
      <c r="BI33" s="122">
        <f t="shared" si="44"/>
        <v>0</v>
      </c>
      <c r="BJ33" s="122">
        <f t="shared" si="44"/>
        <v>0</v>
      </c>
      <c r="BK33" s="122">
        <f t="shared" si="44"/>
        <v>0</v>
      </c>
      <c r="BL33" s="122">
        <f t="shared" si="44"/>
        <v>0</v>
      </c>
      <c r="BM33" s="122">
        <f t="shared" si="44"/>
        <v>0</v>
      </c>
      <c r="BN33" s="122">
        <f t="shared" si="44"/>
        <v>0</v>
      </c>
      <c r="BO33" s="122">
        <f t="shared" si="44"/>
        <v>0</v>
      </c>
      <c r="BP33" s="40"/>
      <c r="BQ33" s="40"/>
      <c r="BR33" s="40"/>
      <c r="BS33" s="40"/>
      <c r="BT33" s="40"/>
    </row>
    <row r="34" ht="15.0" customHeight="1">
      <c r="A34" s="11" t="s">
        <v>5</v>
      </c>
      <c r="B34" s="11"/>
      <c r="C34" s="122"/>
      <c r="D34" s="122"/>
      <c r="E34" s="122"/>
      <c r="F34" s="122"/>
      <c r="G34" s="122"/>
      <c r="H34" s="122">
        <f t="shared" ref="H34:BO34" si="45">H27</f>
        <v>0</v>
      </c>
      <c r="I34" s="122">
        <f t="shared" si="45"/>
        <v>0</v>
      </c>
      <c r="J34" s="122">
        <f t="shared" si="45"/>
        <v>0</v>
      </c>
      <c r="K34" s="122">
        <f t="shared" si="45"/>
        <v>0</v>
      </c>
      <c r="L34" s="122">
        <f t="shared" si="45"/>
        <v>0</v>
      </c>
      <c r="M34" s="122">
        <f t="shared" si="45"/>
        <v>0</v>
      </c>
      <c r="N34" s="122">
        <f t="shared" si="45"/>
        <v>0</v>
      </c>
      <c r="O34" s="122">
        <f t="shared" si="45"/>
        <v>0</v>
      </c>
      <c r="P34" s="122">
        <f t="shared" si="45"/>
        <v>0</v>
      </c>
      <c r="Q34" s="122">
        <f t="shared" si="45"/>
        <v>0</v>
      </c>
      <c r="R34" s="122">
        <f t="shared" si="45"/>
        <v>0</v>
      </c>
      <c r="S34" s="122">
        <f t="shared" si="45"/>
        <v>0</v>
      </c>
      <c r="T34" s="122">
        <f t="shared" si="45"/>
        <v>0</v>
      </c>
      <c r="U34" s="122">
        <f t="shared" si="45"/>
        <v>0</v>
      </c>
      <c r="V34" s="122">
        <f t="shared" si="45"/>
        <v>0</v>
      </c>
      <c r="W34" s="122">
        <f t="shared" si="45"/>
        <v>0</v>
      </c>
      <c r="X34" s="122">
        <f t="shared" si="45"/>
        <v>0</v>
      </c>
      <c r="Y34" s="122">
        <f t="shared" si="45"/>
        <v>0</v>
      </c>
      <c r="Z34" s="122">
        <f t="shared" si="45"/>
        <v>0</v>
      </c>
      <c r="AA34" s="122">
        <f t="shared" si="45"/>
        <v>0</v>
      </c>
      <c r="AB34" s="122">
        <f t="shared" si="45"/>
        <v>0</v>
      </c>
      <c r="AC34" s="122">
        <f t="shared" si="45"/>
        <v>0</v>
      </c>
      <c r="AD34" s="122">
        <f t="shared" si="45"/>
        <v>0</v>
      </c>
      <c r="AE34" s="122">
        <f t="shared" si="45"/>
        <v>0</v>
      </c>
      <c r="AF34" s="122">
        <f t="shared" si="45"/>
        <v>0</v>
      </c>
      <c r="AG34" s="122">
        <f t="shared" si="45"/>
        <v>0</v>
      </c>
      <c r="AH34" s="122">
        <f t="shared" si="45"/>
        <v>0</v>
      </c>
      <c r="AI34" s="122">
        <f t="shared" si="45"/>
        <v>0</v>
      </c>
      <c r="AJ34" s="122">
        <f t="shared" si="45"/>
        <v>0</v>
      </c>
      <c r="AK34" s="122">
        <f t="shared" si="45"/>
        <v>0</v>
      </c>
      <c r="AL34" s="122">
        <f t="shared" si="45"/>
        <v>0</v>
      </c>
      <c r="AM34" s="122">
        <f t="shared" si="45"/>
        <v>0</v>
      </c>
      <c r="AN34" s="122">
        <f t="shared" si="45"/>
        <v>0</v>
      </c>
      <c r="AO34" s="122">
        <f t="shared" si="45"/>
        <v>0</v>
      </c>
      <c r="AP34" s="122">
        <f t="shared" si="45"/>
        <v>0</v>
      </c>
      <c r="AQ34" s="122">
        <f t="shared" si="45"/>
        <v>0</v>
      </c>
      <c r="AR34" s="122">
        <f t="shared" si="45"/>
        <v>0</v>
      </c>
      <c r="AS34" s="122">
        <f t="shared" si="45"/>
        <v>0</v>
      </c>
      <c r="AT34" s="122">
        <f t="shared" si="45"/>
        <v>0</v>
      </c>
      <c r="AU34" s="122">
        <f t="shared" si="45"/>
        <v>0</v>
      </c>
      <c r="AV34" s="122">
        <f t="shared" si="45"/>
        <v>0</v>
      </c>
      <c r="AW34" s="122">
        <f t="shared" si="45"/>
        <v>0</v>
      </c>
      <c r="AX34" s="122">
        <f t="shared" si="45"/>
        <v>0</v>
      </c>
      <c r="AY34" s="122">
        <f t="shared" si="45"/>
        <v>0</v>
      </c>
      <c r="AZ34" s="122">
        <f t="shared" si="45"/>
        <v>0</v>
      </c>
      <c r="BA34" s="122">
        <f t="shared" si="45"/>
        <v>0</v>
      </c>
      <c r="BB34" s="122">
        <f t="shared" si="45"/>
        <v>0</v>
      </c>
      <c r="BC34" s="122">
        <f t="shared" si="45"/>
        <v>0</v>
      </c>
      <c r="BD34" s="122">
        <f t="shared" si="45"/>
        <v>0</v>
      </c>
      <c r="BE34" s="122">
        <f t="shared" si="45"/>
        <v>0</v>
      </c>
      <c r="BF34" s="122">
        <f t="shared" si="45"/>
        <v>0</v>
      </c>
      <c r="BG34" s="122">
        <f t="shared" si="45"/>
        <v>0</v>
      </c>
      <c r="BH34" s="122">
        <f t="shared" si="45"/>
        <v>0</v>
      </c>
      <c r="BI34" s="122">
        <f t="shared" si="45"/>
        <v>0</v>
      </c>
      <c r="BJ34" s="122">
        <f t="shared" si="45"/>
        <v>0</v>
      </c>
      <c r="BK34" s="122">
        <f t="shared" si="45"/>
        <v>0</v>
      </c>
      <c r="BL34" s="122">
        <f t="shared" si="45"/>
        <v>0</v>
      </c>
      <c r="BM34" s="122">
        <f t="shared" si="45"/>
        <v>0</v>
      </c>
      <c r="BN34" s="122">
        <f t="shared" si="45"/>
        <v>0</v>
      </c>
      <c r="BO34" s="122">
        <f t="shared" si="45"/>
        <v>0</v>
      </c>
      <c r="BP34" s="40"/>
      <c r="BQ34" s="40"/>
      <c r="BR34" s="40"/>
      <c r="BS34" s="40"/>
      <c r="BT34" s="40"/>
    </row>
    <row r="35" ht="15.0" customHeight="1">
      <c r="A35" s="11"/>
      <c r="B35" s="11"/>
      <c r="C35" s="122"/>
      <c r="D35" s="122"/>
      <c r="E35" s="122"/>
      <c r="F35" s="122"/>
      <c r="G35" s="12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40"/>
      <c r="BQ35" s="40"/>
      <c r="BR35" s="40"/>
      <c r="BS35" s="40"/>
      <c r="BT35" s="40"/>
    </row>
    <row r="36" ht="15.0" customHeight="1">
      <c r="A36" s="11"/>
      <c r="B36" s="11"/>
      <c r="C36" s="122"/>
      <c r="D36" s="122"/>
      <c r="E36" s="122"/>
      <c r="F36" s="122"/>
      <c r="G36" s="12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40"/>
      <c r="BQ36" s="40"/>
      <c r="BR36" s="40"/>
      <c r="BS36" s="40"/>
      <c r="BT36" s="40"/>
    </row>
    <row r="37" ht="15.0" customHeight="1">
      <c r="A37" s="115" t="s">
        <v>115</v>
      </c>
      <c r="B37" s="115"/>
      <c r="C37" s="123">
        <f t="shared" ref="C37:G37" si="46">SUM(C31:C32)</f>
        <v>8511495</v>
      </c>
      <c r="D37" s="123">
        <f t="shared" si="46"/>
        <v>15012375</v>
      </c>
      <c r="E37" s="123">
        <f t="shared" si="46"/>
        <v>22239075</v>
      </c>
      <c r="F37" s="123">
        <f t="shared" si="46"/>
        <v>32015730</v>
      </c>
      <c r="G37" s="123">
        <f t="shared" si="46"/>
        <v>45017205</v>
      </c>
      <c r="H37" s="124">
        <f t="shared" ref="H37:BO37" si="47">SUM(H31:H36)</f>
        <v>40030</v>
      </c>
      <c r="I37" s="124">
        <f t="shared" si="47"/>
        <v>230120</v>
      </c>
      <c r="J37" s="124">
        <f t="shared" si="47"/>
        <v>480330</v>
      </c>
      <c r="K37" s="124">
        <f t="shared" si="47"/>
        <v>620615</v>
      </c>
      <c r="L37" s="124">
        <f t="shared" si="47"/>
        <v>820975</v>
      </c>
      <c r="M37" s="124">
        <f t="shared" si="47"/>
        <v>841365</v>
      </c>
      <c r="N37" s="124">
        <f t="shared" si="47"/>
        <v>861785</v>
      </c>
      <c r="O37" s="124">
        <f t="shared" si="47"/>
        <v>882235</v>
      </c>
      <c r="P37" s="124">
        <f t="shared" si="47"/>
        <v>902715</v>
      </c>
      <c r="Q37" s="124">
        <f t="shared" si="47"/>
        <v>923225</v>
      </c>
      <c r="R37" s="124">
        <f t="shared" si="47"/>
        <v>943765</v>
      </c>
      <c r="S37" s="124">
        <f t="shared" si="47"/>
        <v>964335</v>
      </c>
      <c r="T37" s="124">
        <f t="shared" si="47"/>
        <v>1024920</v>
      </c>
      <c r="U37" s="124">
        <f t="shared" si="47"/>
        <v>1055520</v>
      </c>
      <c r="V37" s="124">
        <f t="shared" si="47"/>
        <v>1086135</v>
      </c>
      <c r="W37" s="124">
        <f t="shared" si="47"/>
        <v>1116765</v>
      </c>
      <c r="X37" s="124">
        <f t="shared" si="47"/>
        <v>1147410</v>
      </c>
      <c r="Y37" s="124">
        <f t="shared" si="47"/>
        <v>1268085</v>
      </c>
      <c r="Z37" s="124">
        <f t="shared" si="47"/>
        <v>1298775</v>
      </c>
      <c r="AA37" s="124">
        <f t="shared" si="47"/>
        <v>1329480</v>
      </c>
      <c r="AB37" s="124">
        <f t="shared" si="47"/>
        <v>1360200</v>
      </c>
      <c r="AC37" s="124">
        <f t="shared" si="47"/>
        <v>1390935</v>
      </c>
      <c r="AD37" s="124">
        <f t="shared" si="47"/>
        <v>1421685</v>
      </c>
      <c r="AE37" s="124">
        <f t="shared" si="47"/>
        <v>1512465</v>
      </c>
      <c r="AF37" s="124">
        <f t="shared" si="47"/>
        <v>1713320</v>
      </c>
      <c r="AG37" s="124">
        <f t="shared" si="47"/>
        <v>1834205</v>
      </c>
      <c r="AH37" s="124">
        <f t="shared" si="47"/>
        <v>1865105</v>
      </c>
      <c r="AI37" s="124">
        <f t="shared" si="47"/>
        <v>1866005</v>
      </c>
      <c r="AJ37" s="124">
        <f t="shared" si="47"/>
        <v>1866905</v>
      </c>
      <c r="AK37" s="124">
        <f t="shared" si="47"/>
        <v>1867805</v>
      </c>
      <c r="AL37" s="124">
        <f t="shared" si="47"/>
        <v>1868705</v>
      </c>
      <c r="AM37" s="124">
        <f t="shared" si="47"/>
        <v>1869605</v>
      </c>
      <c r="AN37" s="124">
        <f t="shared" si="47"/>
        <v>1870505</v>
      </c>
      <c r="AO37" s="124">
        <f t="shared" si="47"/>
        <v>1871405</v>
      </c>
      <c r="AP37" s="124">
        <f t="shared" si="47"/>
        <v>1872305</v>
      </c>
      <c r="AQ37" s="124">
        <f t="shared" si="47"/>
        <v>1873205</v>
      </c>
      <c r="AR37" s="124">
        <f t="shared" si="47"/>
        <v>2074180</v>
      </c>
      <c r="AS37" s="124">
        <f t="shared" si="47"/>
        <v>2255200</v>
      </c>
      <c r="AT37" s="124">
        <f t="shared" si="47"/>
        <v>2446280</v>
      </c>
      <c r="AU37" s="124">
        <f t="shared" si="47"/>
        <v>2637420</v>
      </c>
      <c r="AV37" s="124">
        <f t="shared" si="47"/>
        <v>2768605</v>
      </c>
      <c r="AW37" s="124">
        <f t="shared" si="47"/>
        <v>2769790</v>
      </c>
      <c r="AX37" s="124">
        <f t="shared" si="47"/>
        <v>2841005</v>
      </c>
      <c r="AY37" s="124">
        <f t="shared" si="47"/>
        <v>2842220</v>
      </c>
      <c r="AZ37" s="124">
        <f t="shared" si="47"/>
        <v>2843435</v>
      </c>
      <c r="BA37" s="124">
        <f t="shared" si="47"/>
        <v>2844650</v>
      </c>
      <c r="BB37" s="124">
        <f t="shared" si="47"/>
        <v>2845865</v>
      </c>
      <c r="BC37" s="124">
        <f t="shared" si="47"/>
        <v>2847080</v>
      </c>
      <c r="BD37" s="124">
        <f t="shared" si="47"/>
        <v>2948340</v>
      </c>
      <c r="BE37" s="124">
        <f t="shared" si="47"/>
        <v>3139660</v>
      </c>
      <c r="BF37" s="124">
        <f t="shared" si="47"/>
        <v>3211010</v>
      </c>
      <c r="BG37" s="124">
        <f t="shared" si="47"/>
        <v>3402420</v>
      </c>
      <c r="BH37" s="124">
        <f t="shared" si="47"/>
        <v>3503875</v>
      </c>
      <c r="BI37" s="124">
        <f t="shared" si="47"/>
        <v>3665375</v>
      </c>
      <c r="BJ37" s="124">
        <f t="shared" si="47"/>
        <v>3766920</v>
      </c>
      <c r="BK37" s="124">
        <f t="shared" si="47"/>
        <v>3958525</v>
      </c>
      <c r="BL37" s="124">
        <f t="shared" si="47"/>
        <v>4030160</v>
      </c>
      <c r="BM37" s="124">
        <f t="shared" si="47"/>
        <v>4221855</v>
      </c>
      <c r="BN37" s="124">
        <f t="shared" si="47"/>
        <v>4503625</v>
      </c>
      <c r="BO37" s="124">
        <f t="shared" si="47"/>
        <v>4665440</v>
      </c>
      <c r="BP37" s="40"/>
      <c r="BQ37" s="40"/>
      <c r="BR37" s="40"/>
      <c r="BS37" s="40"/>
      <c r="BT37" s="40"/>
    </row>
    <row r="38" ht="15.0" customHeight="1">
      <c r="A38" s="115"/>
      <c r="B38" s="115"/>
      <c r="C38" s="125"/>
      <c r="D38" s="125"/>
      <c r="E38" s="125"/>
      <c r="F38" s="125"/>
      <c r="G38" s="125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</row>
    <row r="39" ht="15.0" hidden="1" customHeight="1">
      <c r="A39" s="126" t="s">
        <v>116</v>
      </c>
      <c r="B39" s="127"/>
      <c r="C39" s="127"/>
      <c r="D39" s="127"/>
      <c r="E39" s="127"/>
      <c r="F39" s="127"/>
      <c r="G39" s="127"/>
      <c r="H39" s="17"/>
      <c r="I39" s="17"/>
      <c r="J39" s="17"/>
      <c r="K39" s="17"/>
      <c r="L39" s="17"/>
      <c r="M39" s="17"/>
      <c r="N39" s="17"/>
      <c r="O39" s="17"/>
      <c r="P39" s="17"/>
      <c r="Q39" s="128" t="s">
        <v>117</v>
      </c>
      <c r="R39" s="128" t="s">
        <v>37</v>
      </c>
      <c r="S39" s="17">
        <f>SUM(H37:S37)</f>
        <v>8511495</v>
      </c>
      <c r="T39" s="17"/>
      <c r="U39" s="17"/>
      <c r="V39" s="17"/>
      <c r="W39" s="17"/>
      <c r="X39" s="17"/>
      <c r="Y39" s="17"/>
      <c r="Z39" s="17"/>
      <c r="AA39" s="17"/>
      <c r="AB39" s="17"/>
      <c r="AC39" s="128" t="s">
        <v>117</v>
      </c>
      <c r="AD39" s="128" t="s">
        <v>38</v>
      </c>
      <c r="AE39" s="17">
        <f>SUM(T37:AE37)</f>
        <v>15012375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28" t="s">
        <v>117</v>
      </c>
      <c r="AP39" s="128" t="s">
        <v>39</v>
      </c>
      <c r="AQ39" s="17">
        <f>SUM(AF37:AQ37)</f>
        <v>22239075</v>
      </c>
      <c r="AR39" s="17"/>
      <c r="AS39" s="17"/>
      <c r="AT39" s="17"/>
      <c r="AU39" s="40"/>
      <c r="AV39" s="40"/>
      <c r="AW39" s="40"/>
      <c r="AX39" s="40"/>
      <c r="AY39" s="40"/>
      <c r="AZ39" s="40"/>
      <c r="BA39" s="128" t="s">
        <v>117</v>
      </c>
      <c r="BB39" s="128" t="s">
        <v>40</v>
      </c>
      <c r="BC39" s="17">
        <f>SUM(AR37:BC37)</f>
        <v>32015730</v>
      </c>
      <c r="BD39" s="40"/>
      <c r="BE39" s="40"/>
      <c r="BF39" s="40"/>
      <c r="BG39" s="40"/>
      <c r="BH39" s="40"/>
      <c r="BI39" s="40"/>
      <c r="BJ39" s="40"/>
      <c r="BK39" s="40"/>
      <c r="BL39" s="40"/>
      <c r="BM39" s="128" t="s">
        <v>117</v>
      </c>
      <c r="BN39" s="128" t="s">
        <v>41</v>
      </c>
      <c r="BO39" s="17">
        <f>SUM(BD37:BO37)</f>
        <v>45017205</v>
      </c>
      <c r="BP39" s="40"/>
      <c r="BQ39" s="40"/>
      <c r="BR39" s="40"/>
      <c r="BS39" s="40"/>
      <c r="BT39" s="40"/>
    </row>
    <row r="40" ht="15.0" hidden="1" customHeight="1">
      <c r="A40" s="129" t="s">
        <v>118</v>
      </c>
      <c r="B40" s="127"/>
      <c r="C40" s="127"/>
      <c r="D40" s="127"/>
      <c r="E40" s="127"/>
      <c r="F40" s="127"/>
      <c r="G40" s="127"/>
      <c r="H40" s="17"/>
      <c r="I40" s="17"/>
      <c r="J40" s="17"/>
      <c r="K40" s="17"/>
      <c r="L40" s="17"/>
      <c r="M40" s="17"/>
      <c r="N40" s="17"/>
      <c r="O40" s="17"/>
      <c r="P40" s="17"/>
      <c r="Q40" s="128" t="s">
        <v>5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28" t="s">
        <v>5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28" t="s">
        <v>5</v>
      </c>
      <c r="AP40" s="17"/>
      <c r="AQ40" s="17"/>
      <c r="AR40" s="17"/>
      <c r="AS40" s="17"/>
      <c r="AT40" s="17"/>
      <c r="AU40" s="40"/>
      <c r="AV40" s="40"/>
      <c r="AW40" s="40"/>
      <c r="AX40" s="40"/>
      <c r="AY40" s="40"/>
      <c r="AZ40" s="40"/>
      <c r="BA40" s="128" t="s">
        <v>5</v>
      </c>
      <c r="BB40" s="17"/>
      <c r="BC40" s="17"/>
      <c r="BD40" s="40"/>
      <c r="BE40" s="40"/>
      <c r="BF40" s="40"/>
      <c r="BG40" s="40"/>
      <c r="BH40" s="40"/>
      <c r="BI40" s="40"/>
      <c r="BJ40" s="40"/>
      <c r="BK40" s="40"/>
      <c r="BL40" s="40"/>
      <c r="BM40" s="128" t="s">
        <v>5</v>
      </c>
      <c r="BN40" s="17"/>
      <c r="BO40" s="17"/>
      <c r="BP40" s="40"/>
      <c r="BQ40" s="40"/>
      <c r="BR40" s="40"/>
      <c r="BS40" s="40"/>
      <c r="BT40" s="40"/>
    </row>
    <row r="41" ht="15.0" hidden="1" customHeight="1">
      <c r="A41" s="11" t="str">
        <f>#REF!</f>
        <v>#REF!</v>
      </c>
      <c r="B41" s="11"/>
      <c r="C41" s="130">
        <v>0.05</v>
      </c>
      <c r="D41" s="130">
        <v>0.04</v>
      </c>
      <c r="E41" s="130">
        <v>0.03</v>
      </c>
      <c r="F41" s="130">
        <v>0.02</v>
      </c>
      <c r="G41" s="130">
        <v>0.01</v>
      </c>
      <c r="H41" s="17"/>
      <c r="I41" s="17"/>
      <c r="J41" s="17"/>
      <c r="K41" s="17"/>
      <c r="L41" s="17"/>
      <c r="M41" s="17"/>
      <c r="N41" s="17"/>
      <c r="O41" s="17"/>
      <c r="P41" s="17"/>
      <c r="Q41" s="128" t="s">
        <v>5</v>
      </c>
      <c r="R41" s="17"/>
      <c r="S41" s="131" t="s">
        <v>5</v>
      </c>
      <c r="T41" s="17"/>
      <c r="U41" s="17"/>
      <c r="V41" s="17"/>
      <c r="W41" s="17"/>
      <c r="X41" s="17"/>
      <c r="Y41" s="17"/>
      <c r="Z41" s="17"/>
      <c r="AA41" s="17"/>
      <c r="AB41" s="17"/>
      <c r="AC41" s="128" t="s">
        <v>5</v>
      </c>
      <c r="AD41" s="17"/>
      <c r="AE41" s="131" t="s">
        <v>5</v>
      </c>
      <c r="AF41" s="17"/>
      <c r="AG41" s="17"/>
      <c r="AH41" s="17"/>
      <c r="AI41" s="17"/>
      <c r="AJ41" s="17"/>
      <c r="AK41" s="17"/>
      <c r="AL41" s="17"/>
      <c r="AM41" s="17"/>
      <c r="AN41" s="17"/>
      <c r="AO41" s="128" t="s">
        <v>5</v>
      </c>
      <c r="AP41" s="17"/>
      <c r="AQ41" s="131" t="s">
        <v>5</v>
      </c>
      <c r="AR41" s="17"/>
      <c r="AS41" s="17"/>
      <c r="AT41" s="17"/>
      <c r="AU41" s="40"/>
      <c r="AV41" s="40"/>
      <c r="AW41" s="40"/>
      <c r="AX41" s="40"/>
      <c r="AY41" s="40"/>
      <c r="AZ41" s="40"/>
      <c r="BA41" s="128" t="s">
        <v>5</v>
      </c>
      <c r="BB41" s="17"/>
      <c r="BC41" s="131" t="s">
        <v>5</v>
      </c>
      <c r="BD41" s="40"/>
      <c r="BE41" s="40"/>
      <c r="BF41" s="40"/>
      <c r="BG41" s="40"/>
      <c r="BH41" s="40"/>
      <c r="BI41" s="40"/>
      <c r="BJ41" s="40"/>
      <c r="BK41" s="40"/>
      <c r="BL41" s="40"/>
      <c r="BM41" s="128" t="s">
        <v>5</v>
      </c>
      <c r="BN41" s="17"/>
      <c r="BO41" s="131" t="s">
        <v>5</v>
      </c>
      <c r="BP41" s="40"/>
      <c r="BQ41" s="40"/>
      <c r="BR41" s="40"/>
      <c r="BS41" s="40"/>
      <c r="BT41" s="40"/>
    </row>
    <row r="42" ht="15.0" hidden="1" customHeight="1">
      <c r="A42" s="11" t="str">
        <f>A24</f>
        <v>Residential Products</v>
      </c>
      <c r="B42" s="11"/>
      <c r="C42" s="130">
        <v>0.05</v>
      </c>
      <c r="D42" s="130">
        <v>0.04</v>
      </c>
      <c r="E42" s="130">
        <v>0.03</v>
      </c>
      <c r="F42" s="130">
        <v>0.02</v>
      </c>
      <c r="G42" s="130">
        <v>0.01</v>
      </c>
      <c r="H42" s="17"/>
      <c r="I42" s="17"/>
      <c r="J42" s="17"/>
      <c r="K42" s="17"/>
      <c r="L42" s="17"/>
      <c r="M42" s="17"/>
      <c r="N42" s="17"/>
      <c r="O42" s="17"/>
      <c r="P42" s="17"/>
      <c r="Q42" s="128" t="s">
        <v>5</v>
      </c>
      <c r="R42" s="17"/>
      <c r="S42" s="131" t="s">
        <v>5</v>
      </c>
      <c r="T42" s="17"/>
      <c r="U42" s="17"/>
      <c r="V42" s="17"/>
      <c r="W42" s="17"/>
      <c r="X42" s="17"/>
      <c r="Y42" s="17"/>
      <c r="Z42" s="17"/>
      <c r="AA42" s="17"/>
      <c r="AB42" s="17"/>
      <c r="AC42" s="128" t="s">
        <v>5</v>
      </c>
      <c r="AD42" s="17"/>
      <c r="AE42" s="131" t="s">
        <v>5</v>
      </c>
      <c r="AF42" s="17"/>
      <c r="AG42" s="17"/>
      <c r="AH42" s="17"/>
      <c r="AI42" s="17"/>
      <c r="AJ42" s="17"/>
      <c r="AK42" s="17"/>
      <c r="AL42" s="17"/>
      <c r="AM42" s="17"/>
      <c r="AN42" s="17"/>
      <c r="AO42" s="128" t="s">
        <v>5</v>
      </c>
      <c r="AP42" s="17"/>
      <c r="AQ42" s="131" t="s">
        <v>5</v>
      </c>
      <c r="AR42" s="17"/>
      <c r="AS42" s="17"/>
      <c r="AT42" s="17"/>
      <c r="AU42" s="40"/>
      <c r="AV42" s="40"/>
      <c r="AW42" s="40"/>
      <c r="AX42" s="40"/>
      <c r="AY42" s="40"/>
      <c r="AZ42" s="40"/>
      <c r="BA42" s="128" t="s">
        <v>5</v>
      </c>
      <c r="BB42" s="17"/>
      <c r="BC42" s="131" t="s">
        <v>5</v>
      </c>
      <c r="BD42" s="40"/>
      <c r="BE42" s="40"/>
      <c r="BF42" s="40"/>
      <c r="BG42" s="40"/>
      <c r="BH42" s="40"/>
      <c r="BI42" s="40"/>
      <c r="BJ42" s="40"/>
      <c r="BK42" s="40"/>
      <c r="BL42" s="40"/>
      <c r="BM42" s="128" t="s">
        <v>119</v>
      </c>
      <c r="BN42" s="17"/>
      <c r="BO42" s="131" t="s">
        <v>5</v>
      </c>
      <c r="BP42" s="40"/>
      <c r="BQ42" s="40"/>
      <c r="BR42" s="40"/>
      <c r="BS42" s="40"/>
      <c r="BT42" s="40"/>
    </row>
    <row r="43" ht="15.0" hidden="1" customHeight="1">
      <c r="A43" s="11" t="str">
        <f t="shared" ref="A43:A45" si="48">#REF!</f>
        <v>#REF!</v>
      </c>
      <c r="B43" s="11"/>
      <c r="C43" s="130">
        <v>0.05</v>
      </c>
      <c r="D43" s="130">
        <v>0.04</v>
      </c>
      <c r="E43" s="130">
        <v>0.03</v>
      </c>
      <c r="F43" s="130">
        <v>0.02</v>
      </c>
      <c r="G43" s="130">
        <v>0.01</v>
      </c>
      <c r="H43" s="17"/>
      <c r="I43" s="17"/>
      <c r="J43" s="17"/>
      <c r="K43" s="17"/>
      <c r="L43" s="17"/>
      <c r="M43" s="17"/>
      <c r="N43" s="17"/>
      <c r="O43" s="17"/>
      <c r="P43" s="17"/>
      <c r="Q43" s="128" t="s">
        <v>5</v>
      </c>
      <c r="R43" s="17"/>
      <c r="S43" s="131" t="s">
        <v>5</v>
      </c>
      <c r="T43" s="17"/>
      <c r="U43" s="17"/>
      <c r="V43" s="17"/>
      <c r="W43" s="17"/>
      <c r="X43" s="17"/>
      <c r="Y43" s="17"/>
      <c r="Z43" s="17"/>
      <c r="AA43" s="17"/>
      <c r="AB43" s="17"/>
      <c r="AC43" s="128" t="s">
        <v>5</v>
      </c>
      <c r="AD43" s="17"/>
      <c r="AE43" s="131" t="s">
        <v>5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28" t="s">
        <v>5</v>
      </c>
      <c r="AP43" s="17"/>
      <c r="AQ43" s="131" t="s">
        <v>5</v>
      </c>
      <c r="AR43" s="17"/>
      <c r="AS43" s="17"/>
      <c r="AT43" s="17"/>
      <c r="AU43" s="40"/>
      <c r="AV43" s="40"/>
      <c r="AW43" s="40"/>
      <c r="AX43" s="40"/>
      <c r="AY43" s="40"/>
      <c r="AZ43" s="40"/>
      <c r="BA43" s="128" t="s">
        <v>5</v>
      </c>
      <c r="BB43" s="17"/>
      <c r="BC43" s="131" t="s">
        <v>119</v>
      </c>
      <c r="BD43" s="40"/>
      <c r="BE43" s="40"/>
      <c r="BF43" s="40"/>
      <c r="BG43" s="40"/>
      <c r="BH43" s="40"/>
      <c r="BI43" s="40"/>
      <c r="BJ43" s="40"/>
      <c r="BK43" s="40"/>
      <c r="BL43" s="40"/>
      <c r="BM43" s="128" t="s">
        <v>5</v>
      </c>
      <c r="BN43" s="17"/>
      <c r="BO43" s="131" t="s">
        <v>5</v>
      </c>
      <c r="BP43" s="40"/>
      <c r="BQ43" s="40"/>
      <c r="BR43" s="40"/>
      <c r="BS43" s="40"/>
      <c r="BT43" s="40"/>
    </row>
    <row r="44" ht="15.0" hidden="1" customHeight="1">
      <c r="A44" s="11" t="str">
        <f t="shared" si="48"/>
        <v>#REF!</v>
      </c>
      <c r="B44" s="11"/>
      <c r="C44" s="130">
        <v>0.05</v>
      </c>
      <c r="D44" s="130">
        <v>0.04</v>
      </c>
      <c r="E44" s="130">
        <v>0.03</v>
      </c>
      <c r="F44" s="130">
        <v>0.02</v>
      </c>
      <c r="G44" s="130">
        <v>0.01</v>
      </c>
      <c r="H44" s="17"/>
      <c r="I44" s="17"/>
      <c r="J44" s="17"/>
      <c r="K44" s="17"/>
      <c r="L44" s="17"/>
      <c r="M44" s="17"/>
      <c r="N44" s="17"/>
      <c r="O44" s="17"/>
      <c r="P44" s="17"/>
      <c r="Q44" s="128" t="s">
        <v>5</v>
      </c>
      <c r="R44" s="128" t="s">
        <v>5</v>
      </c>
      <c r="S44" s="132"/>
      <c r="T44" s="17"/>
      <c r="U44" s="17"/>
      <c r="V44" s="17"/>
      <c r="W44" s="17"/>
      <c r="X44" s="17"/>
      <c r="Y44" s="17"/>
      <c r="Z44" s="17"/>
      <c r="AA44" s="17"/>
      <c r="AB44" s="17"/>
      <c r="AC44" s="128" t="s">
        <v>5</v>
      </c>
      <c r="AD44" s="128" t="s">
        <v>5</v>
      </c>
      <c r="AE44" s="131" t="s">
        <v>5</v>
      </c>
      <c r="AF44" s="17"/>
      <c r="AG44" s="17"/>
      <c r="AH44" s="17"/>
      <c r="AI44" s="17"/>
      <c r="AJ44" s="17"/>
      <c r="AK44" s="17"/>
      <c r="AL44" s="17"/>
      <c r="AM44" s="17"/>
      <c r="AN44" s="17"/>
      <c r="AO44" s="128" t="s">
        <v>5</v>
      </c>
      <c r="AP44" s="128" t="s">
        <v>5</v>
      </c>
      <c r="AQ44" s="131" t="s">
        <v>119</v>
      </c>
      <c r="AR44" s="17"/>
      <c r="AS44" s="17"/>
      <c r="AT44" s="17"/>
      <c r="AU44" s="40"/>
      <c r="AV44" s="40"/>
      <c r="AW44" s="40"/>
      <c r="AX44" s="40"/>
      <c r="AY44" s="40"/>
      <c r="AZ44" s="40"/>
      <c r="BA44" s="128" t="s">
        <v>5</v>
      </c>
      <c r="BB44" s="128" t="s">
        <v>5</v>
      </c>
      <c r="BC44" s="131" t="s">
        <v>5</v>
      </c>
      <c r="BD44" s="40"/>
      <c r="BE44" s="40"/>
      <c r="BF44" s="40"/>
      <c r="BG44" s="40"/>
      <c r="BH44" s="40"/>
      <c r="BI44" s="40"/>
      <c r="BJ44" s="40"/>
      <c r="BK44" s="40"/>
      <c r="BL44" s="40"/>
      <c r="BM44" s="128" t="s">
        <v>5</v>
      </c>
      <c r="BN44" s="128" t="s">
        <v>5</v>
      </c>
      <c r="BO44" s="131" t="s">
        <v>119</v>
      </c>
      <c r="BP44" s="40"/>
      <c r="BQ44" s="40"/>
      <c r="BR44" s="40"/>
      <c r="BS44" s="40"/>
      <c r="BT44" s="40"/>
    </row>
    <row r="45" ht="15.0" hidden="1" customHeight="1">
      <c r="A45" s="11" t="str">
        <f t="shared" si="48"/>
        <v>#REF!</v>
      </c>
      <c r="B45" s="11"/>
      <c r="C45" s="130">
        <v>0.05</v>
      </c>
      <c r="D45" s="130">
        <v>0.04</v>
      </c>
      <c r="E45" s="130">
        <v>0.03</v>
      </c>
      <c r="F45" s="130">
        <v>0.02</v>
      </c>
      <c r="G45" s="130">
        <v>0.01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28" t="s">
        <v>5</v>
      </c>
      <c r="AP45" s="17"/>
      <c r="AQ45" s="17"/>
      <c r="AR45" s="17"/>
      <c r="AS45" s="17"/>
      <c r="AT45" s="17"/>
      <c r="AU45" s="40"/>
      <c r="AV45" s="40"/>
      <c r="AW45" s="40"/>
      <c r="AX45" s="40"/>
      <c r="AY45" s="40"/>
      <c r="AZ45" s="40"/>
      <c r="BA45" s="40" t="s">
        <v>5</v>
      </c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</row>
    <row r="46" ht="15.0" customHeight="1">
      <c r="A46" s="133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</row>
    <row r="47" ht="15.0" customHeight="1">
      <c r="A47" s="11" t="s">
        <v>120</v>
      </c>
      <c r="B47" s="11"/>
      <c r="C47" s="134"/>
      <c r="D47" s="134"/>
      <c r="E47" s="134"/>
      <c r="F47" s="134"/>
      <c r="G47" s="134"/>
      <c r="H47" s="17" t="str">
        <f>+OpEx!G27/H7</f>
        <v>#DIV/0!</v>
      </c>
      <c r="I47" s="17" t="str">
        <f>+OpEx!H27/I7</f>
        <v>#DIV/0!</v>
      </c>
      <c r="J47" s="17" t="str">
        <f>+OpEx!I27/J7</f>
        <v>#DIV/0!</v>
      </c>
      <c r="K47" s="17" t="str">
        <f>+OpEx!J27/K7</f>
        <v>#DIV/0!</v>
      </c>
      <c r="L47" s="17" t="str">
        <f>+OpEx!K27/L7</f>
        <v>#DIV/0!</v>
      </c>
      <c r="M47" s="17" t="str">
        <f>+OpEx!L27/M7</f>
        <v>#DIV/0!</v>
      </c>
      <c r="N47" s="17" t="str">
        <f>+OpEx!M27/N7</f>
        <v>#DIV/0!</v>
      </c>
      <c r="O47" s="17" t="str">
        <f>+OpEx!N27/O7</f>
        <v>#DIV/0!</v>
      </c>
      <c r="P47" s="17" t="str">
        <f>+OpEx!O27/P7</f>
        <v>#DIV/0!</v>
      </c>
      <c r="Q47" s="17" t="str">
        <f>+OpEx!P27/Q7</f>
        <v>#DIV/0!</v>
      </c>
      <c r="R47" s="17" t="str">
        <f>+OpEx!Q27/R7</f>
        <v>#DIV/0!</v>
      </c>
      <c r="S47" s="17" t="str">
        <f>+OpEx!R27/S7</f>
        <v>#DIV/0!</v>
      </c>
      <c r="T47" s="17" t="str">
        <f>+OpEx!S27/T7</f>
        <v>#DIV/0!</v>
      </c>
      <c r="U47" s="17" t="str">
        <f>+OpEx!T27/U7</f>
        <v>#DIV/0!</v>
      </c>
      <c r="V47" s="17" t="str">
        <f>+OpEx!U27/V7</f>
        <v>#DIV/0!</v>
      </c>
      <c r="W47" s="17" t="str">
        <f>+OpEx!V27/W7</f>
        <v>#DIV/0!</v>
      </c>
      <c r="X47" s="17" t="str">
        <f>+OpEx!W27/X7</f>
        <v>#DIV/0!</v>
      </c>
      <c r="Y47" s="17" t="str">
        <f>+OpEx!X27/Y7</f>
        <v>#DIV/0!</v>
      </c>
      <c r="Z47" s="17" t="str">
        <f>+OpEx!Y27/Z7</f>
        <v>#DIV/0!</v>
      </c>
      <c r="AA47" s="17">
        <f>+OpEx!Z27/AA7</f>
        <v>1235.382066</v>
      </c>
      <c r="AB47" s="17">
        <f>+OpEx!AA27/AB7</f>
        <v>1262.262066</v>
      </c>
      <c r="AC47" s="17">
        <f>+OpEx!AB27/AC7</f>
        <v>429.7183969</v>
      </c>
      <c r="AD47" s="17">
        <f>+OpEx!AC27/AD7</f>
        <v>438.6871469</v>
      </c>
      <c r="AE47" s="17">
        <f>+OpEx!AD27/AE7</f>
        <v>465.1646469</v>
      </c>
      <c r="AF47" s="17">
        <f>+OpEx!AE27/AF7</f>
        <v>523.7473552</v>
      </c>
      <c r="AG47" s="17">
        <f>+OpEx!AF27/AG7</f>
        <v>559.0054802</v>
      </c>
      <c r="AH47" s="17">
        <f>+OpEx!AG27/AH7</f>
        <v>568.0179802</v>
      </c>
      <c r="AI47" s="17">
        <f>+OpEx!AH27/AI7</f>
        <v>568.2804802</v>
      </c>
      <c r="AJ47" s="17">
        <f>+OpEx!AI27/AJ7</f>
        <v>568.5429802</v>
      </c>
      <c r="AK47" s="17">
        <f>+OpEx!AJ27/AK7</f>
        <v>568.8054802</v>
      </c>
      <c r="AL47" s="17">
        <f>+OpEx!AK27/AL7</f>
        <v>569.0679802</v>
      </c>
      <c r="AM47" s="17">
        <f>+OpEx!AL27/AM7</f>
        <v>569.3304802</v>
      </c>
      <c r="AN47" s="17">
        <f>+OpEx!AM27/AN7</f>
        <v>569.5929802</v>
      </c>
      <c r="AO47" s="17">
        <f>+OpEx!AN27/AO7</f>
        <v>569.8554802</v>
      </c>
      <c r="AP47" s="17">
        <f>+OpEx!AO27/AP7</f>
        <v>570.1179802</v>
      </c>
      <c r="AQ47" s="17">
        <f>+OpEx!AP27/AQ7</f>
        <v>570.3804802</v>
      </c>
      <c r="AR47" s="17">
        <f>+OpEx!AQ27/AR7</f>
        <v>516.7371637</v>
      </c>
      <c r="AS47" s="17">
        <f>+OpEx!AR27/AS7</f>
        <v>559.8371637</v>
      </c>
      <c r="AT47" s="17">
        <f>+OpEx!AS27/AT7</f>
        <v>605.3324018</v>
      </c>
      <c r="AU47" s="17">
        <f>+OpEx!AT27/AU7</f>
        <v>650.8419256</v>
      </c>
      <c r="AV47" s="17">
        <f>+OpEx!AU27/AV7</f>
        <v>682.0764494</v>
      </c>
      <c r="AW47" s="17">
        <f>+OpEx!AV27/AW7</f>
        <v>682.3585923</v>
      </c>
      <c r="AX47" s="17">
        <f>+OpEx!AW27/AX7</f>
        <v>699.3145447</v>
      </c>
      <c r="AY47" s="17">
        <f>+OpEx!AX27/AY7</f>
        <v>699.6038304</v>
      </c>
      <c r="AZ47" s="17">
        <f>+OpEx!AY27/AZ7</f>
        <v>699.8931161</v>
      </c>
      <c r="BA47" s="17">
        <f>+OpEx!AZ27/BA7</f>
        <v>700.1824018</v>
      </c>
      <c r="BB47" s="17">
        <f>+OpEx!BA27/BB7</f>
        <v>700.4716875</v>
      </c>
      <c r="BC47" s="17">
        <f>+OpEx!BB27/BC7</f>
        <v>700.7609732</v>
      </c>
      <c r="BD47" s="17">
        <f>+OpEx!BC27/BD7</f>
        <v>691.9218381</v>
      </c>
      <c r="BE47" s="17">
        <f>+OpEx!BD27/BE7</f>
        <v>735.4036563</v>
      </c>
      <c r="BF47" s="17">
        <f>+OpEx!BE27/BF7</f>
        <v>751.6195654</v>
      </c>
      <c r="BG47" s="17">
        <f>+OpEx!BF27/BG7</f>
        <v>795.1218381</v>
      </c>
      <c r="BH47" s="17">
        <f>+OpEx!BG27/BH7</f>
        <v>818.1797926</v>
      </c>
      <c r="BI47" s="17">
        <f>+OpEx!BH27/BI7</f>
        <v>854.8843381</v>
      </c>
      <c r="BJ47" s="17">
        <f>+OpEx!BI27/BJ7</f>
        <v>877.9627472</v>
      </c>
      <c r="BK47" s="17">
        <f>+OpEx!BJ27/BK7</f>
        <v>921.5093381</v>
      </c>
      <c r="BL47" s="17">
        <f>+OpEx!BK27/BL7</f>
        <v>937.7900199</v>
      </c>
      <c r="BM47" s="17">
        <f>+OpEx!BL27/BM7</f>
        <v>981.3570654</v>
      </c>
      <c r="BN47" s="17">
        <f>+OpEx!BM27/BN7</f>
        <v>1045.395702</v>
      </c>
      <c r="BO47" s="17">
        <f>+OpEx!BN27/BO7</f>
        <v>1082.171838</v>
      </c>
      <c r="BP47" s="40"/>
      <c r="BQ47" s="40"/>
      <c r="BR47" s="40"/>
      <c r="BS47" s="40"/>
      <c r="BT47" s="40"/>
    </row>
    <row r="48" ht="15.0" customHeight="1">
      <c r="A48" s="11"/>
      <c r="B48" s="11"/>
      <c r="C48" s="134"/>
      <c r="D48" s="134"/>
      <c r="E48" s="134"/>
      <c r="F48" s="134"/>
      <c r="G48" s="134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</row>
    <row r="49" ht="15.0" customHeight="1">
      <c r="A49" s="11"/>
      <c r="B49" s="11"/>
      <c r="C49" s="134"/>
      <c r="D49" s="134"/>
      <c r="E49" s="134"/>
      <c r="F49" s="134"/>
      <c r="G49" s="134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</row>
    <row r="50" ht="15.0" customHeight="1">
      <c r="A50" s="11"/>
      <c r="B50" s="11"/>
      <c r="C50" s="134"/>
      <c r="D50" s="134"/>
      <c r="E50" s="134"/>
      <c r="F50" s="134"/>
      <c r="G50" s="134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</row>
    <row r="51" ht="15.0" customHeight="1">
      <c r="A51" s="133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</row>
    <row r="52" ht="15.0" customHeight="1">
      <c r="A52" s="11"/>
      <c r="B52" s="11"/>
      <c r="C52" s="135"/>
      <c r="D52" s="135"/>
      <c r="E52" s="135"/>
      <c r="F52" s="135"/>
      <c r="G52" s="135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</row>
    <row r="53" ht="15.0" customHeight="1">
      <c r="A53" s="11"/>
      <c r="B53" s="11"/>
      <c r="C53" s="135"/>
      <c r="D53" s="135"/>
      <c r="E53" s="135"/>
      <c r="F53" s="135"/>
      <c r="G53" s="135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 t="s">
        <v>5</v>
      </c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</row>
    <row r="54" ht="15.0" customHeight="1">
      <c r="A54" s="11"/>
      <c r="B54" s="11"/>
      <c r="C54" s="135"/>
      <c r="D54" s="135"/>
      <c r="E54" s="135"/>
      <c r="F54" s="135"/>
      <c r="G54" s="135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</row>
    <row r="55" ht="15.0" customHeight="1">
      <c r="A55" s="11"/>
      <c r="B55" s="11"/>
      <c r="C55" s="135"/>
      <c r="D55" s="135"/>
      <c r="E55" s="135"/>
      <c r="F55" s="135"/>
      <c r="G55" s="135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</row>
    <row r="56" ht="15.0" customHeight="1">
      <c r="A56" s="11"/>
      <c r="B56" s="11"/>
      <c r="C56" s="135"/>
      <c r="D56" s="135"/>
      <c r="E56" s="135"/>
      <c r="F56" s="135"/>
      <c r="G56" s="135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</row>
    <row r="57" ht="15.0" customHeight="1">
      <c r="A57" s="133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</row>
    <row r="58" ht="15.0" customHeight="1">
      <c r="A58" s="11"/>
      <c r="B58" s="11"/>
      <c r="C58" s="136"/>
      <c r="D58" s="136"/>
      <c r="E58" s="136"/>
      <c r="F58" s="136"/>
      <c r="G58" s="13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</row>
    <row r="59" ht="15.0" customHeight="1">
      <c r="A59" s="11"/>
      <c r="B59" s="11"/>
      <c r="C59" s="136"/>
      <c r="D59" s="136"/>
      <c r="E59" s="136"/>
      <c r="F59" s="136"/>
      <c r="G59" s="13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</row>
    <row r="60" ht="15.0" customHeight="1">
      <c r="A60" s="11"/>
      <c r="B60" s="11"/>
      <c r="C60" s="136"/>
      <c r="D60" s="136"/>
      <c r="E60" s="136"/>
      <c r="F60" s="136"/>
      <c r="G60" s="13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</row>
    <row r="61" ht="15.0" customHeight="1">
      <c r="A61" s="11"/>
      <c r="B61" s="11"/>
      <c r="C61" s="136"/>
      <c r="D61" s="136"/>
      <c r="E61" s="136"/>
      <c r="F61" s="136"/>
      <c r="G61" s="136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</row>
    <row r="62" ht="15.0" customHeight="1">
      <c r="A62" s="11"/>
      <c r="B62" s="11"/>
      <c r="C62" s="136"/>
      <c r="D62" s="136"/>
      <c r="E62" s="136"/>
      <c r="F62" s="136"/>
      <c r="G62" s="136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</row>
    <row r="63" ht="15.0" customHeight="1">
      <c r="A63" s="11"/>
      <c r="B63" s="11"/>
      <c r="C63" s="136"/>
      <c r="D63" s="136"/>
      <c r="E63" s="136"/>
      <c r="F63" s="136"/>
      <c r="G63" s="13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</row>
    <row r="64" ht="15.0" customHeight="1">
      <c r="A64" s="126" t="s">
        <v>121</v>
      </c>
      <c r="B64" s="127"/>
      <c r="C64" s="127"/>
      <c r="D64" s="127"/>
      <c r="E64" s="127"/>
      <c r="F64" s="127"/>
      <c r="G64" s="12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</row>
    <row r="65" ht="15.0" customHeight="1">
      <c r="A65" s="11" t="str">
        <f>#REF!</f>
        <v>#REF!</v>
      </c>
      <c r="B65" s="11"/>
      <c r="C65" s="135">
        <v>0.25</v>
      </c>
      <c r="D65" s="135">
        <f t="shared" ref="D65:D69" si="49">C65</f>
        <v>0.25</v>
      </c>
      <c r="E65" s="135">
        <v>0.3</v>
      </c>
      <c r="F65" s="135">
        <v>0.5</v>
      </c>
      <c r="G65" s="135">
        <v>0.6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</row>
    <row r="66" ht="15.0" customHeight="1">
      <c r="A66" s="11" t="str">
        <f>A24</f>
        <v>Residential Products</v>
      </c>
      <c r="B66" s="11"/>
      <c r="C66" s="135">
        <v>0.3</v>
      </c>
      <c r="D66" s="135">
        <f t="shared" si="49"/>
        <v>0.3</v>
      </c>
      <c r="E66" s="135">
        <f t="shared" ref="E66:E69" si="50">D66</f>
        <v>0.3</v>
      </c>
      <c r="F66" s="135">
        <v>0.5</v>
      </c>
      <c r="G66" s="135">
        <v>0.6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</row>
    <row r="67" ht="15.0" customHeight="1">
      <c r="A67" s="11" t="str">
        <f t="shared" ref="A67:A69" si="52">#REF!</f>
        <v>#REF!</v>
      </c>
      <c r="B67" s="11"/>
      <c r="C67" s="135">
        <v>0.6</v>
      </c>
      <c r="D67" s="135">
        <f t="shared" si="49"/>
        <v>0.6</v>
      </c>
      <c r="E67" s="135">
        <f t="shared" si="50"/>
        <v>0.6</v>
      </c>
      <c r="F67" s="135">
        <f t="shared" ref="F67:G67" si="51">E67</f>
        <v>0.6</v>
      </c>
      <c r="G67" s="135">
        <f t="shared" si="51"/>
        <v>0.6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</row>
    <row r="68" ht="15.0" customHeight="1">
      <c r="A68" s="11" t="str">
        <f t="shared" si="52"/>
        <v>#REF!</v>
      </c>
      <c r="B68" s="11"/>
      <c r="C68" s="135">
        <v>0.0</v>
      </c>
      <c r="D68" s="135">
        <f t="shared" si="49"/>
        <v>0</v>
      </c>
      <c r="E68" s="135">
        <f t="shared" si="50"/>
        <v>0</v>
      </c>
      <c r="F68" s="135">
        <f t="shared" ref="F68:G68" si="53">E68</f>
        <v>0</v>
      </c>
      <c r="G68" s="135">
        <f t="shared" si="53"/>
        <v>0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</row>
    <row r="69" ht="15.0" customHeight="1">
      <c r="A69" s="11" t="str">
        <f t="shared" si="52"/>
        <v>#REF!</v>
      </c>
      <c r="B69" s="11"/>
      <c r="C69" s="135">
        <v>0.0</v>
      </c>
      <c r="D69" s="135">
        <f t="shared" si="49"/>
        <v>0</v>
      </c>
      <c r="E69" s="135">
        <f t="shared" si="50"/>
        <v>0</v>
      </c>
      <c r="F69" s="135">
        <f t="shared" ref="F69:G69" si="54">E69</f>
        <v>0</v>
      </c>
      <c r="G69" s="135">
        <f t="shared" si="54"/>
        <v>0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</row>
    <row r="70" ht="15.0" customHeight="1">
      <c r="A70" s="115"/>
      <c r="B70" s="115"/>
      <c r="C70" s="125"/>
      <c r="D70" s="125"/>
      <c r="E70" s="125"/>
      <c r="F70" s="125"/>
      <c r="G70" s="125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</row>
    <row r="71" ht="15.0" customHeight="1">
      <c r="A71" s="115"/>
      <c r="B71" s="115"/>
      <c r="C71" s="125"/>
      <c r="D71" s="125"/>
      <c r="E71" s="125"/>
      <c r="F71" s="125"/>
      <c r="G71" s="125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</row>
    <row r="72" ht="15.0" customHeight="1">
      <c r="A72" s="40"/>
      <c r="B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</row>
    <row r="73" ht="15.0" customHeight="1">
      <c r="A73" s="40"/>
      <c r="B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</row>
    <row r="74" ht="15.0" customHeight="1">
      <c r="A74" s="40"/>
      <c r="B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</row>
    <row r="75" ht="15.0" customHeight="1">
      <c r="A75" s="40"/>
      <c r="B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</row>
    <row r="76" ht="15.0" customHeight="1">
      <c r="A76" s="40"/>
      <c r="B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</row>
    <row r="77" ht="15.0" customHeight="1">
      <c r="A77" s="40"/>
      <c r="B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</row>
    <row r="78" ht="15.0" customHeight="1">
      <c r="A78" s="40"/>
      <c r="B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</row>
    <row r="79" ht="15.0" customHeight="1">
      <c r="A79" s="40"/>
      <c r="B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</row>
    <row r="80" ht="15.0" customHeight="1">
      <c r="A80" s="40"/>
      <c r="B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</row>
    <row r="81" ht="15.0" customHeight="1">
      <c r="A81" s="40"/>
      <c r="B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</row>
    <row r="82" ht="15.0" customHeight="1">
      <c r="A82" s="40"/>
      <c r="B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</row>
    <row r="83" ht="15.0" customHeight="1">
      <c r="A83" s="40"/>
      <c r="B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</row>
    <row r="84" ht="15.0" customHeight="1">
      <c r="A84" s="40"/>
      <c r="B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</row>
    <row r="85" ht="15.0" customHeight="1">
      <c r="A85" s="40"/>
      <c r="B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</row>
    <row r="86" ht="15.0" customHeight="1">
      <c r="A86" s="40"/>
      <c r="B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</row>
    <row r="87" ht="15.0" customHeight="1">
      <c r="A87" s="40"/>
      <c r="B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</row>
    <row r="88" ht="15.0" customHeight="1">
      <c r="A88" s="40"/>
      <c r="B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</row>
    <row r="89" ht="15.0" customHeight="1">
      <c r="A89" s="40"/>
      <c r="B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</row>
    <row r="90" ht="15.0" customHeight="1">
      <c r="A90" s="40"/>
      <c r="B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</row>
    <row r="91" ht="15.0" customHeight="1">
      <c r="A91" s="40"/>
      <c r="B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</row>
    <row r="92" ht="15.0" customHeight="1">
      <c r="A92" s="40"/>
      <c r="B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</row>
    <row r="93" ht="15.0" customHeight="1">
      <c r="A93" s="40"/>
      <c r="B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</row>
    <row r="94" ht="15.0" customHeight="1">
      <c r="A94" s="40"/>
      <c r="B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</row>
    <row r="95" ht="15.0" customHeight="1">
      <c r="A95" s="40"/>
      <c r="B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</row>
    <row r="96" ht="15.0" customHeight="1">
      <c r="A96" s="40"/>
      <c r="B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</row>
    <row r="97" ht="15.0" customHeight="1">
      <c r="A97" s="40"/>
      <c r="B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</row>
    <row r="98" ht="15.0" customHeight="1">
      <c r="A98" s="40"/>
      <c r="B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</row>
    <row r="99" ht="15.0" customHeight="1">
      <c r="A99" s="40"/>
      <c r="B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</row>
    <row r="100" ht="15.0" customHeight="1">
      <c r="A100" s="40"/>
      <c r="B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</row>
    <row r="101" ht="15.0" customHeight="1">
      <c r="A101" s="40"/>
      <c r="B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</row>
    <row r="102" ht="15.0" customHeight="1">
      <c r="A102" s="40"/>
      <c r="B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</row>
    <row r="103" ht="15.0" customHeight="1">
      <c r="A103" s="40"/>
      <c r="B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</row>
    <row r="104" ht="15.0" customHeight="1">
      <c r="A104" s="40"/>
      <c r="B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</row>
    <row r="105" ht="15.0" customHeight="1">
      <c r="A105" s="40"/>
      <c r="B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</row>
    <row r="106" ht="15.0" customHeight="1">
      <c r="A106" s="40"/>
      <c r="B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</row>
    <row r="107" ht="15.0" customHeight="1">
      <c r="A107" s="40"/>
      <c r="B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</row>
    <row r="108" ht="15.0" customHeight="1">
      <c r="A108" s="40"/>
      <c r="B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</row>
    <row r="109" ht="15.0" customHeight="1">
      <c r="A109" s="40"/>
      <c r="B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</row>
    <row r="110" ht="15.0" customHeight="1">
      <c r="A110" s="40"/>
      <c r="B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</row>
    <row r="111" ht="15.0" customHeight="1">
      <c r="A111" s="40"/>
      <c r="B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</row>
    <row r="112" ht="15.0" customHeight="1">
      <c r="A112" s="40"/>
      <c r="B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</row>
    <row r="113" ht="15.0" customHeight="1">
      <c r="A113" s="40"/>
      <c r="B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</row>
    <row r="114" ht="15.0" customHeight="1">
      <c r="A114" s="40"/>
      <c r="B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</row>
    <row r="115" ht="15.0" customHeight="1">
      <c r="A115" s="40"/>
      <c r="B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</row>
    <row r="116" ht="15.0" customHeight="1">
      <c r="A116" s="40"/>
      <c r="B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</row>
    <row r="117" ht="15.0" customHeight="1">
      <c r="A117" s="40"/>
      <c r="B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</row>
    <row r="118" ht="15.0" customHeight="1">
      <c r="A118" s="40"/>
      <c r="B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</row>
    <row r="119" ht="15.0" customHeight="1">
      <c r="A119" s="40"/>
      <c r="B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</row>
    <row r="120" ht="15.0" customHeight="1">
      <c r="A120" s="40"/>
      <c r="B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</row>
    <row r="121" ht="15.0" customHeight="1">
      <c r="A121" s="40"/>
      <c r="B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</row>
    <row r="122" ht="15.0" customHeight="1">
      <c r="A122" s="40"/>
      <c r="B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</row>
    <row r="123" ht="15.0" customHeight="1">
      <c r="A123" s="40"/>
      <c r="B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</row>
    <row r="124" ht="15.0" customHeight="1">
      <c r="A124" s="40"/>
      <c r="B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</row>
    <row r="125" ht="15.0" customHeight="1">
      <c r="A125" s="40"/>
      <c r="B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</row>
    <row r="126" ht="15.0" customHeight="1">
      <c r="A126" s="40"/>
      <c r="B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</row>
    <row r="127" ht="15.0" customHeight="1">
      <c r="A127" s="40"/>
      <c r="B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</row>
    <row r="128" ht="15.0" customHeight="1">
      <c r="A128" s="40"/>
      <c r="B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</row>
    <row r="129" ht="15.0" customHeight="1">
      <c r="A129" s="40"/>
      <c r="B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</row>
    <row r="130" ht="15.0" customHeight="1">
      <c r="A130" s="40"/>
      <c r="B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</row>
    <row r="131" ht="15.0" customHeight="1">
      <c r="A131" s="40"/>
      <c r="B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</row>
    <row r="132" ht="15.0" customHeight="1">
      <c r="A132" s="40"/>
      <c r="B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</row>
    <row r="133" ht="15.0" customHeight="1">
      <c r="A133" s="40"/>
      <c r="B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</row>
    <row r="134" ht="15.0" customHeight="1">
      <c r="A134" s="40"/>
      <c r="B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</row>
    <row r="135" ht="15.0" customHeight="1">
      <c r="A135" s="40"/>
      <c r="B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</row>
    <row r="136" ht="15.0" customHeight="1">
      <c r="A136" s="40"/>
      <c r="B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</row>
    <row r="137" ht="15.0" customHeight="1">
      <c r="A137" s="40"/>
      <c r="B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</row>
    <row r="138" ht="15.0" customHeight="1">
      <c r="A138" s="40"/>
      <c r="B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</row>
    <row r="139" ht="15.0" customHeight="1">
      <c r="A139" s="40"/>
      <c r="B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</row>
    <row r="140" ht="15.0" customHeight="1">
      <c r="A140" s="40"/>
      <c r="B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</row>
    <row r="141" ht="15.0" customHeight="1">
      <c r="A141" s="40"/>
      <c r="B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</row>
    <row r="142" ht="15.0" customHeight="1">
      <c r="A142" s="40"/>
      <c r="B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</row>
    <row r="143" ht="15.0" customHeight="1">
      <c r="A143" s="40"/>
      <c r="B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</row>
    <row r="144" ht="15.0" customHeight="1">
      <c r="A144" s="40"/>
      <c r="B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</row>
    <row r="145" ht="15.0" customHeight="1">
      <c r="A145" s="40"/>
      <c r="B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</row>
    <row r="146" ht="15.0" customHeight="1">
      <c r="A146" s="40"/>
      <c r="B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</row>
    <row r="147" ht="15.0" customHeight="1">
      <c r="A147" s="40"/>
      <c r="B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</row>
    <row r="148" ht="15.0" customHeight="1">
      <c r="A148" s="40"/>
      <c r="B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</row>
    <row r="149" ht="15.0" customHeight="1">
      <c r="A149" s="40"/>
      <c r="B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</row>
    <row r="150" ht="15.0" customHeight="1">
      <c r="A150" s="40"/>
      <c r="B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</row>
    <row r="151" ht="15.0" customHeight="1">
      <c r="A151" s="40"/>
      <c r="B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</row>
    <row r="152" ht="15.0" customHeight="1">
      <c r="A152" s="40"/>
      <c r="B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</row>
    <row r="153" ht="15.0" customHeight="1">
      <c r="A153" s="40"/>
      <c r="B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</row>
    <row r="154" ht="15.0" customHeight="1">
      <c r="A154" s="40"/>
      <c r="B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</row>
    <row r="155" ht="15.0" customHeight="1">
      <c r="A155" s="40"/>
      <c r="B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</row>
    <row r="156" ht="15.0" customHeight="1">
      <c r="A156" s="40"/>
      <c r="B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</row>
    <row r="157" ht="15.0" customHeight="1">
      <c r="A157" s="40"/>
      <c r="B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</row>
    <row r="158" ht="15.0" customHeight="1">
      <c r="A158" s="40"/>
      <c r="B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</row>
    <row r="159" ht="15.0" customHeight="1">
      <c r="A159" s="40"/>
      <c r="B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</row>
    <row r="160" ht="15.0" customHeight="1">
      <c r="A160" s="40"/>
      <c r="B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</row>
    <row r="161" ht="15.0" customHeight="1">
      <c r="A161" s="40"/>
      <c r="B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</row>
    <row r="162" ht="15.0" customHeight="1">
      <c r="A162" s="40"/>
      <c r="B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</row>
    <row r="163" ht="15.0" customHeight="1">
      <c r="A163" s="40"/>
      <c r="B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</row>
    <row r="164" ht="15.0" customHeight="1">
      <c r="A164" s="40"/>
      <c r="B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</row>
    <row r="165" ht="15.0" customHeight="1">
      <c r="A165" s="40"/>
      <c r="B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</row>
    <row r="166" ht="15.0" customHeight="1">
      <c r="A166" s="40"/>
      <c r="B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</row>
    <row r="167" ht="15.0" customHeight="1">
      <c r="A167" s="40"/>
      <c r="B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</row>
    <row r="168" ht="15.0" customHeight="1">
      <c r="A168" s="40"/>
      <c r="B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</row>
    <row r="169" ht="15.0" customHeight="1">
      <c r="A169" s="40"/>
      <c r="B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</row>
    <row r="170" ht="15.0" customHeight="1">
      <c r="A170" s="40"/>
      <c r="B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</row>
    <row r="171" ht="15.0" customHeight="1">
      <c r="A171" s="40"/>
      <c r="B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</row>
    <row r="172" ht="15.0" customHeight="1">
      <c r="A172" s="40"/>
      <c r="B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</row>
    <row r="173" ht="15.0" customHeight="1">
      <c r="A173" s="40"/>
      <c r="B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</row>
    <row r="174" ht="15.0" customHeight="1">
      <c r="A174" s="40"/>
      <c r="B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</row>
    <row r="175" ht="15.0" customHeight="1">
      <c r="A175" s="40"/>
      <c r="B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</row>
    <row r="176" ht="15.0" customHeight="1">
      <c r="A176" s="40"/>
      <c r="B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</row>
    <row r="177" ht="15.0" customHeight="1">
      <c r="A177" s="40"/>
      <c r="B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</row>
    <row r="178" ht="15.0" customHeight="1">
      <c r="A178" s="40"/>
      <c r="B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</row>
    <row r="179" ht="15.0" customHeight="1">
      <c r="A179" s="40"/>
      <c r="B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</row>
    <row r="180" ht="15.0" customHeight="1">
      <c r="A180" s="40"/>
      <c r="B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</row>
    <row r="181" ht="15.0" customHeight="1">
      <c r="A181" s="40"/>
      <c r="B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</row>
    <row r="182" ht="15.0" customHeight="1">
      <c r="A182" s="40"/>
      <c r="B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</row>
    <row r="183" ht="15.0" customHeight="1">
      <c r="A183" s="40"/>
      <c r="B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</row>
    <row r="184" ht="15.0" customHeight="1">
      <c r="A184" s="40"/>
      <c r="B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</row>
    <row r="185" ht="15.0" customHeight="1">
      <c r="A185" s="40"/>
      <c r="B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</row>
    <row r="186" ht="15.0" customHeight="1">
      <c r="A186" s="40"/>
      <c r="B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</row>
    <row r="187" ht="15.0" customHeight="1">
      <c r="A187" s="40"/>
      <c r="B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</row>
    <row r="188" ht="15.0" customHeight="1">
      <c r="A188" s="40"/>
      <c r="B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</row>
    <row r="189" ht="15.0" customHeight="1">
      <c r="A189" s="40"/>
      <c r="B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</row>
    <row r="190" ht="15.0" customHeight="1">
      <c r="A190" s="40"/>
      <c r="B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</row>
    <row r="191" ht="15.0" customHeight="1">
      <c r="A191" s="40"/>
      <c r="B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</row>
    <row r="192" ht="15.0" customHeight="1">
      <c r="A192" s="40"/>
      <c r="B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</row>
    <row r="193" ht="15.0" customHeight="1">
      <c r="A193" s="40"/>
      <c r="B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</row>
    <row r="194" ht="15.0" customHeight="1">
      <c r="A194" s="40"/>
      <c r="B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</row>
    <row r="195" ht="15.0" customHeight="1">
      <c r="A195" s="40"/>
      <c r="B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</row>
    <row r="196" ht="15.0" customHeight="1">
      <c r="A196" s="40"/>
      <c r="B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</row>
    <row r="197" ht="15.0" customHeight="1">
      <c r="A197" s="40"/>
      <c r="B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</row>
    <row r="198" ht="15.0" customHeight="1">
      <c r="A198" s="40"/>
      <c r="B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</row>
    <row r="199" ht="15.0" customHeight="1">
      <c r="A199" s="40"/>
      <c r="B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</row>
    <row r="200" ht="15.0" customHeight="1">
      <c r="A200" s="40"/>
      <c r="B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</row>
    <row r="201" ht="15.0" customHeight="1">
      <c r="A201" s="40"/>
      <c r="B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</row>
    <row r="202" ht="15.0" customHeight="1">
      <c r="A202" s="40"/>
      <c r="B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</row>
    <row r="203" ht="15.0" customHeight="1">
      <c r="A203" s="40"/>
      <c r="B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</row>
    <row r="204" ht="15.0" customHeight="1">
      <c r="A204" s="40"/>
      <c r="B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</row>
    <row r="205" ht="15.0" customHeight="1">
      <c r="A205" s="40"/>
      <c r="B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</row>
    <row r="206" ht="15.0" customHeight="1">
      <c r="A206" s="40"/>
      <c r="B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</row>
    <row r="207" ht="15.0" customHeight="1">
      <c r="A207" s="40"/>
      <c r="B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</row>
    <row r="208" ht="15.0" customHeight="1">
      <c r="A208" s="40"/>
      <c r="B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</row>
    <row r="209" ht="15.0" customHeight="1">
      <c r="A209" s="40"/>
      <c r="B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</row>
    <row r="210" ht="15.0" customHeight="1">
      <c r="A210" s="40"/>
      <c r="B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</row>
    <row r="211" ht="15.0" customHeight="1">
      <c r="A211" s="40"/>
      <c r="B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</row>
    <row r="212" ht="15.0" customHeight="1">
      <c r="A212" s="40"/>
      <c r="B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</row>
    <row r="213" ht="15.0" customHeight="1">
      <c r="A213" s="40"/>
      <c r="B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</row>
    <row r="214" ht="15.0" customHeight="1">
      <c r="A214" s="40"/>
      <c r="B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</row>
    <row r="215" ht="15.0" customHeight="1">
      <c r="A215" s="40"/>
      <c r="B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</row>
    <row r="216" ht="15.0" customHeight="1">
      <c r="A216" s="40"/>
      <c r="B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</row>
    <row r="217" ht="15.0" customHeight="1">
      <c r="A217" s="40"/>
      <c r="B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</row>
    <row r="218" ht="15.0" customHeight="1">
      <c r="A218" s="40"/>
      <c r="B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</row>
    <row r="219" ht="15.0" customHeight="1">
      <c r="A219" s="40"/>
      <c r="B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</row>
    <row r="220" ht="15.0" customHeight="1">
      <c r="A220" s="40"/>
      <c r="B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</row>
    <row r="221" ht="15.0" customHeight="1">
      <c r="A221" s="40"/>
      <c r="B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</row>
    <row r="222" ht="15.0" customHeight="1">
      <c r="A222" s="40"/>
      <c r="B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</row>
    <row r="223" ht="15.0" customHeight="1">
      <c r="A223" s="40"/>
      <c r="B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</row>
    <row r="224" ht="15.0" customHeight="1">
      <c r="A224" s="40"/>
      <c r="B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</row>
    <row r="225" ht="15.0" customHeight="1">
      <c r="A225" s="40"/>
      <c r="B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</row>
    <row r="226" ht="15.0" customHeight="1">
      <c r="A226" s="40"/>
      <c r="B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</row>
    <row r="227" ht="15.0" customHeight="1">
      <c r="A227" s="40"/>
      <c r="B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</row>
    <row r="228" ht="15.0" customHeight="1">
      <c r="A228" s="40"/>
      <c r="B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</row>
    <row r="229" ht="15.0" customHeight="1">
      <c r="A229" s="40"/>
      <c r="B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</row>
    <row r="230" ht="15.0" customHeight="1">
      <c r="A230" s="40"/>
      <c r="B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</row>
    <row r="231" ht="15.0" customHeight="1">
      <c r="A231" s="40"/>
      <c r="B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</row>
    <row r="232" ht="15.0" customHeight="1">
      <c r="A232" s="40"/>
      <c r="B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</row>
    <row r="233" ht="15.0" customHeight="1">
      <c r="A233" s="40"/>
      <c r="B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</row>
    <row r="234" ht="15.0" customHeight="1">
      <c r="A234" s="40"/>
      <c r="B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</row>
    <row r="235" ht="15.0" customHeight="1">
      <c r="A235" s="40"/>
      <c r="B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</row>
    <row r="236" ht="15.0" customHeight="1">
      <c r="A236" s="40"/>
      <c r="B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</row>
    <row r="237" ht="15.0" customHeight="1">
      <c r="A237" s="40"/>
      <c r="B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</row>
    <row r="238" ht="15.0" customHeight="1">
      <c r="A238" s="40"/>
      <c r="B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</row>
    <row r="239" ht="15.0" customHeight="1">
      <c r="A239" s="40"/>
      <c r="B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</row>
    <row r="240" ht="15.0" customHeight="1">
      <c r="A240" s="40"/>
      <c r="B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</row>
    <row r="241" ht="15.0" customHeight="1">
      <c r="A241" s="40"/>
      <c r="B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</row>
    <row r="242" ht="15.0" customHeight="1">
      <c r="A242" s="40"/>
      <c r="B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</row>
    <row r="243" ht="15.0" customHeight="1">
      <c r="A243" s="40"/>
      <c r="B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</row>
    <row r="244" ht="15.0" customHeight="1">
      <c r="A244" s="40"/>
      <c r="B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</row>
    <row r="245" ht="15.0" customHeight="1">
      <c r="A245" s="40"/>
      <c r="B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</row>
    <row r="246" ht="15.0" customHeight="1">
      <c r="A246" s="40"/>
      <c r="B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</row>
    <row r="247" ht="15.0" customHeight="1">
      <c r="A247" s="40"/>
      <c r="B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</row>
    <row r="248" ht="15.0" customHeight="1">
      <c r="A248" s="40"/>
      <c r="B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</row>
    <row r="249" ht="15.0" customHeight="1">
      <c r="A249" s="40"/>
      <c r="B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</row>
    <row r="250" ht="15.0" customHeight="1">
      <c r="A250" s="40"/>
      <c r="B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</row>
    <row r="251" ht="15.0" customHeight="1">
      <c r="A251" s="40"/>
      <c r="B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</row>
    <row r="252" ht="15.0" customHeight="1">
      <c r="A252" s="40"/>
      <c r="B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</row>
    <row r="253" ht="15.0" customHeight="1">
      <c r="A253" s="40"/>
      <c r="B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</row>
    <row r="254" ht="15.0" customHeight="1">
      <c r="A254" s="40"/>
      <c r="B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</row>
    <row r="255" ht="15.0" customHeight="1">
      <c r="A255" s="40"/>
      <c r="B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</row>
    <row r="256" ht="15.0" customHeight="1">
      <c r="A256" s="40"/>
      <c r="B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</row>
    <row r="257" ht="15.0" customHeight="1">
      <c r="A257" s="40"/>
      <c r="B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</row>
    <row r="258" ht="15.0" customHeight="1">
      <c r="A258" s="40"/>
      <c r="B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</row>
    <row r="259" ht="15.0" customHeight="1">
      <c r="A259" s="40"/>
      <c r="B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</row>
    <row r="260" ht="15.0" customHeight="1">
      <c r="A260" s="40"/>
      <c r="B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</row>
    <row r="261" ht="15.0" customHeight="1">
      <c r="A261" s="40"/>
      <c r="B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</row>
    <row r="262" ht="15.0" customHeight="1">
      <c r="A262" s="40"/>
      <c r="B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</row>
    <row r="263" ht="15.0" customHeight="1">
      <c r="A263" s="40"/>
      <c r="B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</row>
    <row r="264" ht="15.0" customHeight="1">
      <c r="A264" s="40"/>
      <c r="B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</row>
    <row r="265" ht="15.0" customHeight="1">
      <c r="A265" s="40"/>
      <c r="B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</row>
    <row r="266" ht="15.0" customHeight="1">
      <c r="A266" s="40"/>
      <c r="B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</row>
    <row r="267" ht="15.0" customHeight="1">
      <c r="A267" s="40"/>
      <c r="B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</row>
    <row r="268" ht="15.0" customHeight="1">
      <c r="A268" s="40"/>
      <c r="B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</row>
    <row r="269" ht="15.0" customHeight="1">
      <c r="A269" s="40"/>
      <c r="B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</row>
    <row r="270" ht="13.5" customHeight="1">
      <c r="A270" s="40"/>
      <c r="B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</row>
    <row r="271" ht="13.5" customHeight="1">
      <c r="A271" s="40"/>
      <c r="B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</row>
    <row r="272" ht="13.5" customHeight="1">
      <c r="A272" s="40"/>
      <c r="B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</row>
    <row r="273" ht="13.5" customHeight="1">
      <c r="A273" s="40"/>
      <c r="B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</row>
    <row r="274" ht="13.5" customHeight="1">
      <c r="A274" s="40"/>
      <c r="B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</row>
    <row r="275" ht="13.5" customHeight="1">
      <c r="A275" s="40"/>
      <c r="B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</row>
    <row r="276" ht="13.5" customHeight="1">
      <c r="A276" s="40"/>
      <c r="B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</row>
    <row r="277" ht="13.5" customHeight="1">
      <c r="A277" s="40"/>
      <c r="B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</row>
    <row r="278" ht="13.5" customHeight="1">
      <c r="A278" s="40"/>
      <c r="B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</row>
    <row r="279" ht="13.5" customHeight="1">
      <c r="A279" s="40"/>
      <c r="B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</row>
    <row r="280" ht="13.5" customHeight="1">
      <c r="A280" s="40"/>
      <c r="B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</row>
    <row r="281" ht="13.5" customHeight="1">
      <c r="A281" s="40"/>
      <c r="B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</row>
    <row r="282" ht="13.5" customHeight="1">
      <c r="A282" s="40"/>
      <c r="B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</row>
    <row r="283" ht="13.5" customHeight="1">
      <c r="A283" s="40"/>
      <c r="B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</row>
    <row r="284" ht="13.5" customHeight="1">
      <c r="A284" s="40"/>
      <c r="B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</row>
    <row r="285" ht="13.5" customHeight="1">
      <c r="A285" s="40"/>
      <c r="B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</row>
    <row r="286" ht="13.5" customHeight="1">
      <c r="A286" s="40"/>
      <c r="B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</row>
    <row r="287" ht="13.5" customHeight="1">
      <c r="A287" s="40"/>
      <c r="B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</row>
    <row r="288" ht="13.5" customHeight="1">
      <c r="A288" s="40"/>
      <c r="B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</row>
    <row r="289" ht="13.5" customHeight="1">
      <c r="A289" s="40"/>
      <c r="B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</row>
    <row r="290" ht="13.5" customHeight="1">
      <c r="A290" s="40"/>
      <c r="B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</row>
    <row r="291" ht="13.5" customHeight="1">
      <c r="A291" s="40"/>
      <c r="B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</row>
    <row r="292" ht="13.5" customHeight="1">
      <c r="A292" s="40"/>
      <c r="B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</row>
    <row r="293" ht="13.5" customHeight="1">
      <c r="A293" s="40"/>
      <c r="B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</row>
    <row r="294" ht="13.5" customHeight="1">
      <c r="A294" s="40"/>
      <c r="B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</row>
    <row r="295" ht="13.5" customHeight="1">
      <c r="A295" s="40"/>
      <c r="B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</row>
    <row r="296" ht="13.5" customHeight="1">
      <c r="A296" s="40"/>
      <c r="B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</row>
    <row r="297" ht="13.5" customHeight="1">
      <c r="A297" s="40"/>
      <c r="B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</row>
    <row r="298" ht="13.5" customHeight="1">
      <c r="A298" s="40"/>
      <c r="B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</row>
    <row r="299" ht="13.5" customHeight="1">
      <c r="A299" s="40"/>
      <c r="B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</row>
    <row r="300" ht="13.5" customHeight="1">
      <c r="A300" s="40"/>
      <c r="B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</row>
    <row r="301" ht="13.5" customHeight="1">
      <c r="A301" s="40"/>
      <c r="B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</row>
    <row r="302" ht="13.5" customHeight="1">
      <c r="A302" s="40"/>
      <c r="B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</row>
    <row r="303" ht="13.5" customHeight="1">
      <c r="A303" s="40"/>
      <c r="B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</row>
    <row r="304" ht="13.5" customHeight="1">
      <c r="A304" s="40"/>
      <c r="B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</row>
    <row r="305" ht="13.5" customHeight="1">
      <c r="A305" s="40"/>
      <c r="B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</row>
    <row r="306" ht="13.5" customHeight="1">
      <c r="A306" s="40"/>
      <c r="B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</row>
    <row r="307" ht="13.5" customHeight="1">
      <c r="A307" s="40"/>
      <c r="B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</row>
    <row r="308" ht="13.5" customHeight="1">
      <c r="A308" s="40"/>
      <c r="B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</row>
    <row r="309" ht="13.5" customHeight="1">
      <c r="A309" s="40"/>
      <c r="B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</row>
    <row r="310" ht="13.5" customHeight="1">
      <c r="A310" s="40"/>
      <c r="B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</row>
    <row r="311" ht="13.5" customHeight="1">
      <c r="A311" s="40"/>
      <c r="B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</row>
    <row r="312" ht="13.5" customHeight="1">
      <c r="A312" s="40"/>
      <c r="B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</row>
    <row r="313" ht="13.5" customHeight="1">
      <c r="A313" s="40"/>
      <c r="B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</row>
    <row r="314" ht="13.5" customHeight="1">
      <c r="A314" s="40"/>
      <c r="B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</row>
    <row r="315" ht="13.5" customHeight="1">
      <c r="A315" s="40"/>
      <c r="B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</row>
    <row r="316" ht="13.5" customHeight="1">
      <c r="A316" s="40"/>
      <c r="B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</row>
    <row r="317" ht="13.5" customHeight="1">
      <c r="A317" s="40"/>
      <c r="B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</row>
    <row r="318" ht="13.5" customHeight="1">
      <c r="A318" s="40"/>
      <c r="B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</row>
    <row r="319" ht="13.5" customHeight="1">
      <c r="A319" s="40"/>
      <c r="B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</row>
    <row r="320" ht="13.5" customHeight="1">
      <c r="A320" s="40"/>
      <c r="B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</row>
    <row r="321" ht="13.5" customHeight="1">
      <c r="A321" s="40"/>
      <c r="B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</row>
    <row r="322" ht="13.5" customHeight="1">
      <c r="A322" s="40"/>
      <c r="B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</row>
    <row r="323" ht="13.5" customHeight="1">
      <c r="A323" s="40"/>
      <c r="B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</row>
    <row r="324" ht="13.5" customHeight="1">
      <c r="A324" s="40"/>
      <c r="B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</row>
    <row r="325" ht="13.5" customHeight="1">
      <c r="A325" s="40"/>
      <c r="B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</row>
    <row r="326" ht="13.5" customHeight="1">
      <c r="A326" s="40"/>
      <c r="B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</row>
    <row r="327" ht="13.5" customHeight="1">
      <c r="A327" s="40"/>
      <c r="B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</row>
    <row r="328" ht="13.5" customHeight="1">
      <c r="A328" s="40"/>
      <c r="B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</row>
    <row r="329" ht="13.5" customHeight="1">
      <c r="A329" s="40"/>
      <c r="B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</row>
    <row r="330" ht="13.5" customHeight="1">
      <c r="A330" s="40"/>
      <c r="B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</row>
    <row r="331" ht="13.5" customHeight="1">
      <c r="A331" s="40"/>
      <c r="B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</row>
    <row r="332" ht="13.5" customHeight="1">
      <c r="A332" s="40"/>
      <c r="B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</row>
    <row r="333" ht="13.5" customHeight="1">
      <c r="A333" s="40"/>
      <c r="B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</row>
    <row r="334" ht="13.5" customHeight="1">
      <c r="A334" s="40"/>
      <c r="B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</row>
    <row r="335" ht="13.5" customHeight="1">
      <c r="A335" s="40"/>
      <c r="B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</row>
    <row r="336" ht="13.5" customHeight="1">
      <c r="A336" s="40"/>
      <c r="B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</row>
    <row r="337" ht="13.5" customHeight="1">
      <c r="A337" s="40"/>
      <c r="B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</row>
    <row r="338" ht="13.5" customHeight="1">
      <c r="A338" s="40"/>
      <c r="B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</row>
    <row r="339" ht="13.5" customHeight="1">
      <c r="A339" s="40"/>
      <c r="B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</row>
    <row r="340" ht="13.5" customHeight="1">
      <c r="A340" s="40"/>
      <c r="B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</row>
    <row r="341" ht="13.5" customHeight="1">
      <c r="A341" s="40"/>
      <c r="B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</row>
    <row r="342" ht="13.5" customHeight="1">
      <c r="A342" s="40"/>
      <c r="B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</row>
    <row r="343" ht="13.5" customHeight="1">
      <c r="A343" s="40"/>
      <c r="B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</row>
    <row r="344" ht="13.5" customHeight="1">
      <c r="A344" s="40"/>
      <c r="B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</row>
    <row r="345" ht="13.5" customHeight="1">
      <c r="A345" s="40"/>
      <c r="B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</row>
    <row r="346" ht="13.5" customHeight="1">
      <c r="A346" s="40"/>
      <c r="B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</row>
    <row r="347" ht="13.5" customHeight="1">
      <c r="A347" s="40"/>
      <c r="B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</row>
    <row r="348" ht="13.5" customHeight="1">
      <c r="A348" s="40"/>
      <c r="B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</row>
    <row r="349" ht="13.5" customHeight="1">
      <c r="A349" s="40"/>
      <c r="B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</row>
    <row r="350" ht="13.5" customHeight="1">
      <c r="A350" s="40"/>
      <c r="B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</row>
    <row r="351" ht="13.5" customHeight="1">
      <c r="A351" s="40"/>
      <c r="B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</row>
    <row r="352" ht="13.5" customHeight="1">
      <c r="A352" s="40"/>
      <c r="B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</row>
    <row r="353" ht="13.5" customHeight="1">
      <c r="A353" s="40"/>
      <c r="B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</row>
    <row r="354" ht="13.5" customHeight="1">
      <c r="A354" s="40"/>
      <c r="B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</row>
    <row r="355" ht="13.5" customHeight="1">
      <c r="A355" s="40"/>
      <c r="B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</row>
    <row r="356" ht="13.5" customHeight="1">
      <c r="A356" s="40"/>
      <c r="B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</row>
    <row r="357" ht="13.5" customHeight="1">
      <c r="A357" s="40"/>
      <c r="B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</row>
    <row r="358" ht="13.5" customHeight="1">
      <c r="A358" s="40"/>
      <c r="B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</row>
    <row r="359" ht="13.5" customHeight="1">
      <c r="A359" s="40"/>
      <c r="B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</row>
    <row r="360" ht="13.5" customHeight="1">
      <c r="A360" s="40"/>
      <c r="B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</row>
    <row r="361" ht="13.5" customHeight="1">
      <c r="A361" s="40"/>
      <c r="B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</row>
    <row r="362" ht="13.5" customHeight="1">
      <c r="A362" s="40"/>
      <c r="B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</row>
    <row r="363" ht="13.5" customHeight="1">
      <c r="A363" s="40"/>
      <c r="B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</row>
    <row r="364" ht="13.5" customHeight="1">
      <c r="A364" s="40"/>
      <c r="B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</row>
    <row r="365" ht="13.5" customHeight="1">
      <c r="A365" s="40"/>
      <c r="B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</row>
    <row r="366" ht="13.5" customHeight="1">
      <c r="A366" s="40"/>
      <c r="B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</row>
    <row r="367" ht="13.5" customHeight="1">
      <c r="A367" s="40"/>
      <c r="B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</row>
    <row r="368" ht="13.5" customHeight="1">
      <c r="A368" s="40"/>
      <c r="B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</row>
    <row r="369" ht="13.5" customHeight="1">
      <c r="A369" s="40"/>
      <c r="B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</row>
    <row r="370" ht="13.5" customHeight="1">
      <c r="A370" s="40"/>
      <c r="B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</row>
    <row r="371" ht="13.5" customHeight="1">
      <c r="A371" s="40"/>
      <c r="B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</row>
    <row r="372" ht="13.5" customHeight="1">
      <c r="A372" s="40"/>
      <c r="B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</row>
    <row r="373" ht="13.5" customHeight="1">
      <c r="A373" s="40"/>
      <c r="B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</row>
    <row r="374" ht="13.5" customHeight="1">
      <c r="A374" s="40"/>
      <c r="B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</row>
    <row r="375" ht="13.5" customHeight="1">
      <c r="A375" s="40"/>
      <c r="B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</row>
    <row r="376" ht="13.5" customHeight="1">
      <c r="A376" s="40"/>
      <c r="B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</row>
    <row r="377" ht="13.5" customHeight="1">
      <c r="A377" s="40"/>
      <c r="B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</row>
    <row r="378" ht="13.5" customHeight="1">
      <c r="A378" s="40"/>
      <c r="B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</row>
    <row r="379" ht="13.5" customHeight="1">
      <c r="A379" s="40"/>
      <c r="B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</row>
    <row r="380" ht="13.5" customHeight="1">
      <c r="A380" s="40"/>
      <c r="B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</row>
    <row r="381" ht="13.5" customHeight="1">
      <c r="A381" s="40"/>
      <c r="B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</row>
    <row r="382" ht="13.5" customHeight="1">
      <c r="A382" s="40"/>
      <c r="B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</row>
    <row r="383" ht="13.5" customHeight="1">
      <c r="A383" s="40"/>
      <c r="B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</row>
    <row r="384" ht="13.5" customHeight="1">
      <c r="A384" s="40"/>
      <c r="B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</row>
    <row r="385" ht="13.5" customHeight="1">
      <c r="A385" s="40"/>
      <c r="B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</row>
    <row r="386" ht="13.5" customHeight="1">
      <c r="A386" s="40"/>
      <c r="B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</row>
    <row r="387" ht="13.5" customHeight="1">
      <c r="A387" s="40"/>
      <c r="B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</row>
    <row r="388" ht="13.5" customHeight="1">
      <c r="A388" s="40"/>
      <c r="B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</row>
    <row r="389" ht="13.5" customHeight="1">
      <c r="A389" s="40"/>
      <c r="B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</row>
    <row r="390" ht="13.5" customHeight="1">
      <c r="A390" s="40"/>
      <c r="B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</row>
    <row r="391" ht="13.5" customHeight="1">
      <c r="A391" s="40"/>
      <c r="B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</row>
    <row r="392" ht="13.5" customHeight="1">
      <c r="A392" s="40"/>
      <c r="B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</row>
    <row r="393" ht="13.5" customHeight="1">
      <c r="A393" s="40"/>
      <c r="B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</row>
    <row r="394" ht="13.5" customHeight="1">
      <c r="A394" s="40"/>
      <c r="B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</row>
    <row r="395" ht="13.5" customHeight="1">
      <c r="A395" s="40"/>
      <c r="B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</row>
    <row r="396" ht="13.5" customHeight="1">
      <c r="A396" s="40"/>
      <c r="B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</row>
    <row r="397" ht="13.5" customHeight="1">
      <c r="A397" s="40"/>
      <c r="B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</row>
    <row r="398" ht="13.5" customHeight="1">
      <c r="A398" s="40"/>
      <c r="B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</row>
    <row r="399" ht="13.5" customHeight="1">
      <c r="A399" s="40"/>
      <c r="B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</row>
    <row r="400" ht="13.5" customHeight="1">
      <c r="A400" s="40"/>
      <c r="B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</row>
    <row r="401" ht="13.5" customHeight="1">
      <c r="A401" s="40"/>
      <c r="B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</row>
    <row r="402" ht="13.5" customHeight="1">
      <c r="A402" s="40"/>
      <c r="B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</row>
    <row r="403" ht="13.5" customHeight="1">
      <c r="A403" s="40"/>
      <c r="B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</row>
    <row r="404" ht="13.5" customHeight="1">
      <c r="A404" s="40"/>
      <c r="B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</row>
    <row r="405" ht="13.5" customHeight="1">
      <c r="A405" s="40"/>
      <c r="B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</row>
    <row r="406" ht="13.5" customHeight="1">
      <c r="A406" s="40"/>
      <c r="B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</row>
    <row r="407" ht="13.5" customHeight="1">
      <c r="A407" s="40"/>
      <c r="B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</row>
    <row r="408" ht="13.5" customHeight="1">
      <c r="A408" s="40"/>
      <c r="B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</row>
    <row r="409" ht="13.5" customHeight="1">
      <c r="A409" s="40"/>
      <c r="B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</row>
    <row r="410" ht="13.5" customHeight="1">
      <c r="A410" s="40"/>
      <c r="B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</row>
    <row r="411" ht="13.5" customHeight="1">
      <c r="A411" s="40"/>
      <c r="B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</row>
    <row r="412" ht="13.5" customHeight="1">
      <c r="A412" s="40"/>
      <c r="B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</row>
    <row r="413" ht="13.5" customHeight="1">
      <c r="A413" s="40"/>
      <c r="B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</row>
    <row r="414" ht="13.5" customHeight="1">
      <c r="A414" s="40"/>
      <c r="B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</row>
    <row r="415" ht="13.5" customHeight="1">
      <c r="A415" s="40"/>
      <c r="B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</row>
    <row r="416" ht="13.5" customHeight="1">
      <c r="A416" s="40"/>
      <c r="B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</row>
    <row r="417" ht="13.5" customHeight="1">
      <c r="A417" s="40"/>
      <c r="B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</row>
    <row r="418" ht="13.5" customHeight="1">
      <c r="A418" s="40"/>
      <c r="B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</row>
    <row r="419" ht="13.5" customHeight="1">
      <c r="A419" s="40"/>
      <c r="B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</row>
    <row r="420" ht="13.5" customHeight="1">
      <c r="A420" s="40"/>
      <c r="B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</row>
    <row r="421" ht="13.5" customHeight="1">
      <c r="A421" s="40"/>
      <c r="B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</row>
    <row r="422" ht="13.5" customHeight="1">
      <c r="A422" s="40"/>
      <c r="B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</row>
    <row r="423" ht="13.5" customHeight="1">
      <c r="A423" s="40"/>
      <c r="B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</row>
    <row r="424" ht="13.5" customHeight="1">
      <c r="A424" s="40"/>
      <c r="B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</row>
    <row r="425" ht="13.5" customHeight="1">
      <c r="A425" s="40"/>
      <c r="B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</row>
    <row r="426" ht="13.5" customHeight="1">
      <c r="A426" s="40"/>
      <c r="B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</row>
    <row r="427" ht="13.5" customHeight="1">
      <c r="A427" s="40"/>
      <c r="B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</row>
    <row r="428" ht="13.5" customHeight="1">
      <c r="A428" s="40"/>
      <c r="B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</row>
    <row r="429" ht="13.5" customHeight="1">
      <c r="A429" s="40"/>
      <c r="B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</row>
    <row r="430" ht="13.5" customHeight="1">
      <c r="A430" s="40"/>
      <c r="B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</row>
    <row r="431" ht="13.5" customHeight="1">
      <c r="A431" s="40"/>
      <c r="B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</row>
    <row r="432" ht="13.5" customHeight="1">
      <c r="A432" s="40"/>
      <c r="B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</row>
    <row r="433" ht="13.5" customHeight="1">
      <c r="A433" s="40"/>
      <c r="B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</row>
    <row r="434" ht="13.5" customHeight="1">
      <c r="A434" s="40"/>
      <c r="B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</row>
    <row r="435" ht="13.5" customHeight="1">
      <c r="A435" s="40"/>
      <c r="B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</row>
    <row r="436" ht="13.5" customHeight="1">
      <c r="A436" s="40"/>
      <c r="B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</row>
    <row r="437" ht="13.5" customHeight="1">
      <c r="A437" s="40"/>
      <c r="B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</row>
    <row r="438" ht="13.5" customHeight="1">
      <c r="A438" s="40"/>
      <c r="B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</row>
    <row r="439" ht="13.5" customHeight="1">
      <c r="A439" s="40"/>
      <c r="B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</row>
    <row r="440" ht="13.5" customHeight="1">
      <c r="A440" s="40"/>
      <c r="B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</row>
    <row r="441" ht="13.5" customHeight="1">
      <c r="A441" s="40"/>
      <c r="B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</row>
    <row r="442" ht="13.5" customHeight="1">
      <c r="A442" s="40"/>
      <c r="B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</row>
    <row r="443" ht="13.5" customHeight="1">
      <c r="A443" s="40"/>
      <c r="B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</row>
    <row r="444" ht="13.5" customHeight="1">
      <c r="A444" s="40"/>
      <c r="B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</row>
    <row r="445" ht="13.5" customHeight="1">
      <c r="A445" s="40"/>
      <c r="B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</row>
    <row r="446" ht="13.5" customHeight="1">
      <c r="A446" s="40"/>
      <c r="B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</row>
    <row r="447" ht="13.5" customHeight="1">
      <c r="A447" s="40"/>
      <c r="B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</row>
    <row r="448" ht="13.5" customHeight="1">
      <c r="A448" s="40"/>
      <c r="B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</row>
    <row r="449" ht="13.5" customHeight="1">
      <c r="A449" s="40"/>
      <c r="B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</row>
    <row r="450" ht="13.5" customHeight="1">
      <c r="A450" s="40"/>
      <c r="B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</row>
    <row r="451" ht="13.5" customHeight="1">
      <c r="A451" s="40"/>
      <c r="B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</row>
    <row r="452" ht="13.5" customHeight="1">
      <c r="A452" s="40"/>
      <c r="B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</row>
    <row r="453" ht="13.5" customHeight="1">
      <c r="A453" s="40"/>
      <c r="B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</row>
    <row r="454" ht="13.5" customHeight="1">
      <c r="A454" s="40"/>
      <c r="B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</row>
    <row r="455" ht="13.5" customHeight="1">
      <c r="A455" s="40"/>
      <c r="B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</row>
    <row r="456" ht="13.5" customHeight="1">
      <c r="A456" s="40"/>
      <c r="B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</row>
    <row r="457" ht="13.5" customHeight="1">
      <c r="A457" s="40"/>
      <c r="B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</row>
    <row r="458" ht="13.5" customHeight="1">
      <c r="A458" s="40"/>
      <c r="B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</row>
    <row r="459" ht="13.5" customHeight="1">
      <c r="A459" s="40"/>
      <c r="B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</row>
    <row r="460" ht="13.5" customHeight="1">
      <c r="A460" s="40"/>
      <c r="B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</row>
    <row r="461" ht="13.5" customHeight="1">
      <c r="A461" s="40"/>
      <c r="B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</row>
    <row r="462" ht="13.5" customHeight="1">
      <c r="A462" s="40"/>
      <c r="B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</row>
    <row r="463" ht="13.5" customHeight="1">
      <c r="A463" s="40"/>
      <c r="B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</row>
    <row r="464" ht="13.5" customHeight="1">
      <c r="A464" s="40"/>
      <c r="B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</row>
    <row r="465" ht="13.5" customHeight="1">
      <c r="A465" s="40"/>
      <c r="B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</row>
    <row r="466" ht="13.5" customHeight="1">
      <c r="A466" s="40"/>
      <c r="B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</row>
    <row r="467" ht="13.5" customHeight="1">
      <c r="A467" s="40"/>
      <c r="B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</row>
    <row r="468" ht="13.5" customHeight="1">
      <c r="A468" s="40"/>
      <c r="B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</row>
    <row r="469" ht="13.5" customHeight="1">
      <c r="A469" s="40"/>
      <c r="B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</row>
    <row r="470" ht="13.5" customHeight="1">
      <c r="A470" s="40"/>
      <c r="B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</row>
    <row r="471" ht="13.5" customHeight="1">
      <c r="A471" s="40"/>
      <c r="B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</row>
    <row r="472" ht="13.5" customHeight="1">
      <c r="A472" s="40"/>
      <c r="B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</row>
    <row r="473" ht="13.5" customHeight="1">
      <c r="A473" s="40"/>
      <c r="B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</row>
    <row r="474" ht="13.5" customHeight="1">
      <c r="A474" s="40"/>
      <c r="B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</row>
    <row r="475" ht="13.5" customHeight="1">
      <c r="A475" s="40"/>
      <c r="B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</row>
    <row r="476" ht="13.5" customHeight="1">
      <c r="A476" s="40"/>
      <c r="B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</row>
    <row r="477" ht="13.5" customHeight="1">
      <c r="A477" s="40"/>
      <c r="B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</row>
    <row r="478" ht="13.5" customHeight="1">
      <c r="A478" s="40"/>
      <c r="B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</row>
    <row r="479" ht="13.5" customHeight="1">
      <c r="A479" s="40"/>
      <c r="B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</row>
    <row r="480" ht="13.5" customHeight="1">
      <c r="A480" s="40"/>
      <c r="B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</row>
    <row r="481" ht="13.5" customHeight="1">
      <c r="A481" s="40"/>
      <c r="B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</row>
    <row r="482" ht="13.5" customHeight="1">
      <c r="A482" s="40"/>
      <c r="B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</row>
    <row r="483" ht="13.5" customHeight="1">
      <c r="A483" s="40"/>
      <c r="B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</row>
    <row r="484" ht="13.5" customHeight="1">
      <c r="A484" s="40"/>
      <c r="B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</row>
    <row r="485" ht="13.5" customHeight="1">
      <c r="A485" s="40"/>
      <c r="B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</row>
    <row r="486" ht="13.5" customHeight="1">
      <c r="A486" s="40"/>
      <c r="B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</row>
    <row r="487" ht="13.5" customHeight="1">
      <c r="A487" s="40"/>
      <c r="B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</row>
    <row r="488" ht="13.5" customHeight="1">
      <c r="A488" s="40"/>
      <c r="B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</row>
    <row r="489" ht="13.5" customHeight="1">
      <c r="A489" s="40"/>
      <c r="B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</row>
    <row r="490" ht="13.5" customHeight="1">
      <c r="A490" s="40"/>
      <c r="B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</row>
    <row r="491" ht="13.5" customHeight="1">
      <c r="A491" s="40"/>
      <c r="B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</row>
    <row r="492" ht="13.5" customHeight="1">
      <c r="A492" s="40"/>
      <c r="B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</row>
    <row r="493" ht="13.5" customHeight="1">
      <c r="A493" s="40"/>
      <c r="B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</row>
    <row r="494" ht="13.5" customHeight="1">
      <c r="A494" s="40"/>
      <c r="B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</row>
    <row r="495" ht="13.5" customHeight="1">
      <c r="A495" s="40"/>
      <c r="B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</row>
    <row r="496" ht="13.5" customHeight="1">
      <c r="A496" s="40"/>
      <c r="B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</row>
    <row r="497" ht="13.5" customHeight="1">
      <c r="A497" s="40"/>
      <c r="B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</row>
    <row r="498" ht="13.5" customHeight="1">
      <c r="A498" s="40"/>
      <c r="B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</row>
    <row r="499" ht="13.5" customHeight="1">
      <c r="A499" s="40"/>
      <c r="B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</row>
    <row r="500" ht="13.5" customHeight="1">
      <c r="A500" s="40"/>
      <c r="B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</row>
    <row r="501" ht="13.5" customHeight="1">
      <c r="A501" s="40"/>
      <c r="B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</row>
    <row r="502" ht="13.5" customHeight="1">
      <c r="A502" s="40"/>
      <c r="B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</row>
    <row r="503" ht="13.5" customHeight="1">
      <c r="A503" s="40"/>
      <c r="B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</row>
    <row r="504" ht="13.5" customHeight="1">
      <c r="A504" s="40"/>
      <c r="B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</row>
    <row r="505" ht="13.5" customHeight="1">
      <c r="A505" s="40"/>
      <c r="B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</row>
    <row r="506" ht="13.5" customHeight="1">
      <c r="A506" s="40"/>
      <c r="B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</row>
    <row r="507" ht="13.5" customHeight="1">
      <c r="A507" s="40"/>
      <c r="B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</row>
    <row r="508" ht="13.5" customHeight="1">
      <c r="A508" s="40"/>
      <c r="B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</row>
    <row r="509" ht="13.5" customHeight="1">
      <c r="A509" s="40"/>
      <c r="B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</row>
    <row r="510" ht="13.5" customHeight="1">
      <c r="A510" s="40"/>
      <c r="B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</row>
    <row r="511" ht="13.5" customHeight="1">
      <c r="A511" s="40"/>
      <c r="B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</row>
    <row r="512" ht="13.5" customHeight="1">
      <c r="A512" s="40"/>
      <c r="B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</row>
    <row r="513" ht="13.5" customHeight="1">
      <c r="A513" s="40"/>
      <c r="B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</row>
    <row r="514" ht="13.5" customHeight="1">
      <c r="A514" s="40"/>
      <c r="B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</row>
    <row r="515" ht="13.5" customHeight="1">
      <c r="A515" s="40"/>
      <c r="B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</row>
    <row r="516" ht="13.5" customHeight="1">
      <c r="A516" s="40"/>
      <c r="B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</row>
    <row r="517" ht="13.5" customHeight="1">
      <c r="A517" s="40"/>
      <c r="B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</row>
    <row r="518" ht="13.5" customHeight="1">
      <c r="A518" s="40"/>
      <c r="B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</row>
    <row r="519" ht="13.5" customHeight="1">
      <c r="A519" s="40"/>
      <c r="B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</row>
    <row r="520" ht="13.5" customHeight="1">
      <c r="A520" s="40"/>
      <c r="B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</row>
    <row r="521" ht="13.5" customHeight="1">
      <c r="A521" s="40"/>
      <c r="B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</row>
    <row r="522" ht="13.5" customHeight="1">
      <c r="A522" s="40"/>
      <c r="B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</row>
    <row r="523" ht="13.5" customHeight="1">
      <c r="A523" s="40"/>
      <c r="B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</row>
    <row r="524" ht="13.5" customHeight="1">
      <c r="A524" s="40"/>
      <c r="B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</row>
    <row r="525" ht="13.5" customHeight="1">
      <c r="A525" s="40"/>
      <c r="B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</row>
    <row r="526" ht="13.5" customHeight="1">
      <c r="A526" s="40"/>
      <c r="B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</row>
    <row r="527" ht="13.5" customHeight="1">
      <c r="A527" s="40"/>
      <c r="B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</row>
    <row r="528" ht="13.5" customHeight="1">
      <c r="A528" s="40"/>
      <c r="B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</row>
    <row r="529" ht="13.5" customHeight="1">
      <c r="A529" s="40"/>
      <c r="B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</row>
    <row r="530" ht="13.5" customHeight="1">
      <c r="A530" s="40"/>
      <c r="B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</row>
    <row r="531" ht="13.5" customHeight="1">
      <c r="A531" s="40"/>
      <c r="B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</row>
    <row r="532" ht="13.5" customHeight="1">
      <c r="A532" s="40"/>
      <c r="B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</row>
    <row r="533" ht="13.5" customHeight="1">
      <c r="A533" s="40"/>
      <c r="B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</row>
    <row r="534" ht="13.5" customHeight="1">
      <c r="A534" s="40"/>
      <c r="B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</row>
    <row r="535" ht="13.5" customHeight="1">
      <c r="A535" s="40"/>
      <c r="B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</row>
    <row r="536" ht="13.5" customHeight="1">
      <c r="A536" s="40"/>
      <c r="B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</row>
    <row r="537" ht="13.5" customHeight="1">
      <c r="A537" s="40"/>
      <c r="B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</row>
    <row r="538" ht="13.5" customHeight="1">
      <c r="A538" s="40"/>
      <c r="B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</row>
    <row r="539" ht="13.5" customHeight="1">
      <c r="A539" s="40"/>
      <c r="B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</row>
    <row r="540" ht="13.5" customHeight="1">
      <c r="A540" s="40"/>
      <c r="B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</row>
    <row r="541" ht="13.5" customHeight="1">
      <c r="A541" s="40"/>
      <c r="B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</row>
    <row r="542" ht="13.5" customHeight="1">
      <c r="A542" s="40"/>
      <c r="B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</row>
    <row r="543" ht="13.5" customHeight="1">
      <c r="A543" s="40"/>
      <c r="B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</row>
    <row r="544" ht="13.5" customHeight="1">
      <c r="A544" s="40"/>
      <c r="B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</row>
    <row r="545" ht="13.5" customHeight="1">
      <c r="A545" s="40"/>
      <c r="B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</row>
    <row r="546" ht="13.5" customHeight="1">
      <c r="A546" s="40"/>
      <c r="B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</row>
    <row r="547" ht="13.5" customHeight="1">
      <c r="A547" s="40"/>
      <c r="B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</row>
    <row r="548" ht="13.5" customHeight="1">
      <c r="A548" s="40"/>
      <c r="B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</row>
    <row r="549" ht="13.5" customHeight="1">
      <c r="A549" s="40"/>
      <c r="B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</row>
    <row r="550" ht="13.5" customHeight="1">
      <c r="A550" s="40"/>
      <c r="B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</row>
    <row r="551" ht="13.5" customHeight="1">
      <c r="A551" s="40"/>
      <c r="B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</row>
    <row r="552" ht="13.5" customHeight="1">
      <c r="A552" s="40"/>
      <c r="B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</row>
    <row r="553" ht="13.5" customHeight="1">
      <c r="A553" s="40"/>
      <c r="B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</row>
    <row r="554" ht="13.5" customHeight="1">
      <c r="A554" s="40"/>
      <c r="B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</row>
    <row r="555" ht="13.5" customHeight="1">
      <c r="A555" s="40"/>
      <c r="B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</row>
    <row r="556" ht="13.5" customHeight="1">
      <c r="A556" s="40"/>
      <c r="B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</row>
    <row r="557" ht="13.5" customHeight="1">
      <c r="A557" s="40"/>
      <c r="B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</row>
    <row r="558" ht="13.5" customHeight="1">
      <c r="A558" s="40"/>
      <c r="B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</row>
    <row r="559" ht="13.5" customHeight="1">
      <c r="A559" s="40"/>
      <c r="B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</row>
    <row r="560" ht="13.5" customHeight="1">
      <c r="A560" s="40"/>
      <c r="B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</row>
    <row r="561" ht="13.5" customHeight="1">
      <c r="A561" s="40"/>
      <c r="B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</row>
    <row r="562" ht="13.5" customHeight="1">
      <c r="A562" s="40"/>
      <c r="B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</row>
    <row r="563" ht="13.5" customHeight="1">
      <c r="A563" s="40"/>
      <c r="B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</row>
    <row r="564" ht="13.5" customHeight="1">
      <c r="A564" s="40"/>
      <c r="B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</row>
    <row r="565" ht="13.5" customHeight="1">
      <c r="A565" s="40"/>
      <c r="B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</row>
    <row r="566" ht="13.5" customHeight="1">
      <c r="A566" s="40"/>
      <c r="B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</row>
    <row r="567" ht="13.5" customHeight="1">
      <c r="A567" s="40"/>
      <c r="B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</row>
    <row r="568" ht="13.5" customHeight="1">
      <c r="A568" s="40"/>
      <c r="B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</row>
    <row r="569" ht="13.5" customHeight="1">
      <c r="A569" s="40"/>
      <c r="B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</row>
    <row r="570" ht="13.5" customHeight="1">
      <c r="A570" s="40"/>
      <c r="B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</row>
    <row r="571" ht="13.5" customHeight="1">
      <c r="A571" s="40"/>
      <c r="B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</row>
    <row r="572" ht="13.5" customHeight="1">
      <c r="A572" s="40"/>
      <c r="B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</row>
    <row r="573" ht="13.5" customHeight="1">
      <c r="A573" s="40"/>
      <c r="B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</row>
    <row r="574" ht="13.5" customHeight="1">
      <c r="A574" s="40"/>
      <c r="B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</row>
    <row r="575" ht="13.5" customHeight="1">
      <c r="A575" s="40"/>
      <c r="B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</row>
    <row r="576" ht="13.5" customHeight="1">
      <c r="A576" s="40"/>
      <c r="B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</row>
    <row r="577" ht="13.5" customHeight="1">
      <c r="A577" s="40"/>
      <c r="B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</row>
    <row r="578" ht="13.5" customHeight="1">
      <c r="A578" s="40"/>
      <c r="B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</row>
    <row r="579" ht="13.5" customHeight="1">
      <c r="A579" s="40"/>
      <c r="B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</row>
    <row r="580" ht="13.5" customHeight="1">
      <c r="A580" s="40"/>
      <c r="B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</row>
    <row r="581" ht="13.5" customHeight="1">
      <c r="A581" s="40"/>
      <c r="B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</row>
    <row r="582" ht="13.5" customHeight="1">
      <c r="A582" s="40"/>
      <c r="B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</row>
    <row r="583" ht="13.5" customHeight="1">
      <c r="A583" s="40"/>
      <c r="B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</row>
    <row r="584" ht="13.5" customHeight="1">
      <c r="A584" s="40"/>
      <c r="B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</row>
    <row r="585" ht="13.5" customHeight="1">
      <c r="A585" s="40"/>
      <c r="B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</row>
    <row r="586" ht="13.5" customHeight="1">
      <c r="A586" s="40"/>
      <c r="B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</row>
    <row r="587" ht="13.5" customHeight="1">
      <c r="A587" s="40"/>
      <c r="B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</row>
    <row r="588" ht="13.5" customHeight="1">
      <c r="A588" s="40"/>
      <c r="B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</row>
    <row r="589" ht="13.5" customHeight="1">
      <c r="A589" s="40"/>
      <c r="B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</row>
    <row r="590" ht="13.5" customHeight="1">
      <c r="A590" s="40"/>
      <c r="B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</row>
    <row r="591" ht="13.5" customHeight="1">
      <c r="A591" s="40"/>
      <c r="B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</row>
    <row r="592" ht="13.5" customHeight="1">
      <c r="A592" s="40"/>
      <c r="B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</row>
    <row r="593" ht="13.5" customHeight="1">
      <c r="A593" s="40"/>
      <c r="B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</row>
    <row r="594" ht="13.5" customHeight="1">
      <c r="A594" s="40"/>
      <c r="B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</row>
    <row r="595" ht="13.5" customHeight="1">
      <c r="A595" s="40"/>
      <c r="B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</row>
    <row r="596" ht="13.5" customHeight="1">
      <c r="A596" s="40"/>
      <c r="B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</row>
    <row r="597" ht="13.5" customHeight="1">
      <c r="A597" s="40"/>
      <c r="B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</row>
    <row r="598" ht="13.5" customHeight="1">
      <c r="A598" s="40"/>
      <c r="B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</row>
    <row r="599" ht="13.5" customHeight="1">
      <c r="A599" s="40"/>
      <c r="B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</row>
    <row r="600" ht="13.5" customHeight="1">
      <c r="A600" s="40"/>
      <c r="B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</row>
    <row r="601" ht="13.5" customHeight="1">
      <c r="A601" s="40"/>
      <c r="B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</row>
    <row r="602" ht="13.5" customHeight="1">
      <c r="A602" s="40"/>
      <c r="B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</row>
    <row r="603" ht="13.5" customHeight="1">
      <c r="A603" s="40"/>
      <c r="B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</row>
    <row r="604" ht="13.5" customHeight="1">
      <c r="A604" s="40"/>
      <c r="B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</row>
    <row r="605" ht="13.5" customHeight="1">
      <c r="A605" s="40"/>
      <c r="B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</row>
    <row r="606" ht="13.5" customHeight="1">
      <c r="A606" s="40"/>
      <c r="B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</row>
    <row r="607" ht="13.5" customHeight="1">
      <c r="A607" s="40"/>
      <c r="B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</row>
    <row r="608" ht="13.5" customHeight="1">
      <c r="A608" s="40"/>
      <c r="B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</row>
    <row r="609" ht="13.5" customHeight="1">
      <c r="A609" s="40"/>
      <c r="B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</row>
    <row r="610" ht="13.5" customHeight="1">
      <c r="A610" s="40"/>
      <c r="B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</row>
    <row r="611" ht="13.5" customHeight="1">
      <c r="A611" s="40"/>
      <c r="B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</row>
    <row r="612" ht="13.5" customHeight="1">
      <c r="A612" s="40"/>
      <c r="B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</row>
    <row r="613" ht="13.5" customHeight="1">
      <c r="A613" s="40"/>
      <c r="B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</row>
    <row r="614" ht="13.5" customHeight="1">
      <c r="A614" s="40"/>
      <c r="B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</row>
    <row r="615" ht="13.5" customHeight="1">
      <c r="A615" s="40"/>
      <c r="B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</row>
    <row r="616" ht="13.5" customHeight="1">
      <c r="A616" s="40"/>
      <c r="B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</row>
    <row r="617" ht="13.5" customHeight="1">
      <c r="A617" s="40"/>
      <c r="B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</row>
    <row r="618" ht="13.5" customHeight="1">
      <c r="A618" s="40"/>
      <c r="B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</row>
    <row r="619" ht="13.5" customHeight="1">
      <c r="A619" s="40"/>
      <c r="B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</row>
    <row r="620" ht="13.5" customHeight="1">
      <c r="A620" s="40"/>
      <c r="B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</row>
    <row r="621" ht="13.5" customHeight="1">
      <c r="A621" s="40"/>
      <c r="B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</row>
    <row r="622" ht="13.5" customHeight="1">
      <c r="A622" s="40"/>
      <c r="B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</row>
    <row r="623" ht="13.5" customHeight="1">
      <c r="A623" s="40"/>
      <c r="B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</row>
    <row r="624" ht="13.5" customHeight="1">
      <c r="A624" s="40"/>
      <c r="B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</row>
    <row r="625" ht="13.5" customHeight="1">
      <c r="A625" s="40"/>
      <c r="B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</row>
    <row r="626" ht="13.5" customHeight="1">
      <c r="A626" s="40"/>
      <c r="B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</row>
    <row r="627" ht="13.5" customHeight="1">
      <c r="A627" s="40"/>
      <c r="B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</row>
    <row r="628" ht="13.5" customHeight="1">
      <c r="A628" s="40"/>
      <c r="B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</row>
    <row r="629" ht="13.5" customHeight="1">
      <c r="A629" s="40"/>
      <c r="B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</row>
    <row r="630" ht="13.5" customHeight="1">
      <c r="A630" s="40"/>
      <c r="B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</row>
    <row r="631" ht="13.5" customHeight="1">
      <c r="A631" s="40"/>
      <c r="B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</row>
    <row r="632" ht="13.5" customHeight="1">
      <c r="A632" s="40"/>
      <c r="B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</row>
    <row r="633" ht="13.5" customHeight="1">
      <c r="A633" s="40"/>
      <c r="B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</row>
    <row r="634" ht="13.5" customHeight="1">
      <c r="A634" s="40"/>
      <c r="B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</row>
    <row r="635" ht="13.5" customHeight="1">
      <c r="A635" s="40"/>
      <c r="B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</row>
    <row r="636" ht="13.5" customHeight="1">
      <c r="A636" s="40"/>
      <c r="B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</row>
    <row r="637" ht="13.5" customHeight="1">
      <c r="A637" s="40"/>
      <c r="B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</row>
    <row r="638" ht="13.5" customHeight="1">
      <c r="A638" s="40"/>
      <c r="B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</row>
    <row r="639" ht="13.5" customHeight="1">
      <c r="A639" s="40"/>
      <c r="B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</row>
    <row r="640" ht="13.5" customHeight="1">
      <c r="A640" s="40"/>
      <c r="B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</row>
    <row r="641" ht="13.5" customHeight="1">
      <c r="A641" s="40"/>
      <c r="B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</row>
    <row r="642" ht="13.5" customHeight="1">
      <c r="A642" s="40"/>
      <c r="B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</row>
    <row r="643" ht="13.5" customHeight="1">
      <c r="A643" s="40"/>
      <c r="B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</row>
    <row r="644" ht="13.5" customHeight="1">
      <c r="A644" s="40"/>
      <c r="B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</row>
    <row r="645" ht="13.5" customHeight="1">
      <c r="A645" s="40"/>
      <c r="B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</row>
    <row r="646" ht="13.5" customHeight="1">
      <c r="A646" s="40"/>
      <c r="B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</row>
    <row r="647" ht="13.5" customHeight="1">
      <c r="A647" s="40"/>
      <c r="B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</row>
    <row r="648" ht="13.5" customHeight="1">
      <c r="A648" s="40"/>
      <c r="B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</row>
    <row r="649" ht="13.5" customHeight="1">
      <c r="A649" s="40"/>
      <c r="B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</row>
    <row r="650" ht="13.5" customHeight="1">
      <c r="A650" s="40"/>
      <c r="B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</row>
    <row r="651" ht="13.5" customHeight="1">
      <c r="A651" s="40"/>
      <c r="B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</row>
    <row r="652" ht="13.5" customHeight="1">
      <c r="A652" s="40"/>
      <c r="B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</row>
    <row r="653" ht="13.5" customHeight="1">
      <c r="A653" s="40"/>
      <c r="B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</row>
    <row r="654" ht="13.5" customHeight="1">
      <c r="A654" s="40"/>
      <c r="B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</row>
    <row r="655" ht="13.5" customHeight="1">
      <c r="A655" s="40"/>
      <c r="B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</row>
    <row r="656" ht="13.5" customHeight="1">
      <c r="A656" s="40"/>
      <c r="B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</row>
    <row r="657" ht="13.5" customHeight="1">
      <c r="A657" s="40"/>
      <c r="B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</row>
    <row r="658" ht="13.5" customHeight="1">
      <c r="A658" s="40"/>
      <c r="B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</row>
    <row r="659" ht="13.5" customHeight="1">
      <c r="A659" s="40"/>
      <c r="B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</row>
    <row r="660" ht="13.5" customHeight="1">
      <c r="A660" s="40"/>
      <c r="B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</row>
    <row r="661" ht="13.5" customHeight="1">
      <c r="A661" s="40"/>
      <c r="B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</row>
    <row r="662" ht="13.5" customHeight="1">
      <c r="A662" s="40"/>
      <c r="B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</row>
    <row r="663" ht="13.5" customHeight="1">
      <c r="A663" s="40"/>
      <c r="B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</row>
    <row r="664" ht="13.5" customHeight="1">
      <c r="A664" s="40"/>
      <c r="B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</row>
    <row r="665" ht="13.5" customHeight="1">
      <c r="A665" s="40"/>
      <c r="B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</row>
    <row r="666" ht="13.5" customHeight="1">
      <c r="A666" s="40"/>
      <c r="B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</row>
    <row r="667" ht="13.5" customHeight="1">
      <c r="A667" s="40"/>
      <c r="B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</row>
    <row r="668" ht="13.5" customHeight="1">
      <c r="A668" s="40"/>
      <c r="B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</row>
    <row r="669" ht="13.5" customHeight="1">
      <c r="A669" s="40"/>
      <c r="B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</row>
    <row r="670" ht="13.5" customHeight="1">
      <c r="A670" s="40"/>
      <c r="B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</row>
    <row r="671" ht="13.5" customHeight="1">
      <c r="A671" s="40"/>
      <c r="B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</row>
    <row r="672" ht="13.5" customHeight="1">
      <c r="A672" s="40"/>
      <c r="B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</row>
    <row r="673" ht="13.5" customHeight="1">
      <c r="A673" s="40"/>
      <c r="B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</row>
    <row r="674" ht="13.5" customHeight="1">
      <c r="A674" s="40"/>
      <c r="B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</row>
    <row r="675" ht="13.5" customHeight="1">
      <c r="A675" s="40"/>
      <c r="B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</row>
    <row r="676" ht="13.5" customHeight="1">
      <c r="A676" s="40"/>
      <c r="B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</row>
    <row r="677" ht="13.5" customHeight="1">
      <c r="A677" s="40"/>
      <c r="B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</row>
    <row r="678" ht="13.5" customHeight="1">
      <c r="A678" s="40"/>
      <c r="B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</row>
    <row r="679" ht="13.5" customHeight="1">
      <c r="A679" s="40"/>
      <c r="B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</row>
    <row r="680" ht="13.5" customHeight="1">
      <c r="A680" s="40"/>
      <c r="B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</row>
    <row r="681" ht="13.5" customHeight="1">
      <c r="A681" s="40"/>
      <c r="B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</row>
    <row r="682" ht="13.5" customHeight="1">
      <c r="A682" s="40"/>
      <c r="B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</row>
    <row r="683" ht="13.5" customHeight="1">
      <c r="A683" s="40"/>
      <c r="B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</row>
    <row r="684" ht="13.5" customHeight="1">
      <c r="A684" s="40"/>
      <c r="B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</row>
    <row r="685" ht="13.5" customHeight="1">
      <c r="A685" s="40"/>
      <c r="B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</row>
    <row r="686" ht="13.5" customHeight="1">
      <c r="A686" s="40"/>
      <c r="B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</row>
    <row r="687" ht="13.5" customHeight="1">
      <c r="A687" s="40"/>
      <c r="B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</row>
    <row r="688" ht="13.5" customHeight="1">
      <c r="A688" s="40"/>
      <c r="B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</row>
    <row r="689" ht="13.5" customHeight="1">
      <c r="A689" s="40"/>
      <c r="B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</row>
    <row r="690" ht="13.5" customHeight="1">
      <c r="A690" s="40"/>
      <c r="B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</row>
    <row r="691" ht="13.5" customHeight="1">
      <c r="A691" s="40"/>
      <c r="B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</row>
    <row r="692" ht="13.5" customHeight="1">
      <c r="A692" s="40"/>
      <c r="B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</row>
    <row r="693" ht="13.5" customHeight="1">
      <c r="A693" s="40"/>
      <c r="B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</row>
    <row r="694" ht="13.5" customHeight="1">
      <c r="A694" s="40"/>
      <c r="B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</row>
    <row r="695" ht="13.5" customHeight="1">
      <c r="A695" s="40"/>
      <c r="B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</row>
    <row r="696" ht="13.5" customHeight="1">
      <c r="A696" s="40"/>
      <c r="B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</row>
    <row r="697" ht="13.5" customHeight="1">
      <c r="A697" s="40"/>
      <c r="B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</row>
    <row r="698" ht="13.5" customHeight="1">
      <c r="A698" s="40"/>
      <c r="B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</row>
    <row r="699" ht="13.5" customHeight="1">
      <c r="A699" s="40"/>
      <c r="B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</row>
    <row r="700" ht="13.5" customHeight="1">
      <c r="A700" s="40"/>
      <c r="B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</row>
    <row r="701" ht="13.5" customHeight="1">
      <c r="A701" s="40"/>
      <c r="B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</row>
    <row r="702" ht="13.5" customHeight="1">
      <c r="A702" s="40"/>
      <c r="B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</row>
    <row r="703" ht="13.5" customHeight="1">
      <c r="A703" s="40"/>
      <c r="B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</row>
    <row r="704" ht="13.5" customHeight="1">
      <c r="A704" s="40"/>
      <c r="B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</row>
    <row r="705" ht="13.5" customHeight="1">
      <c r="A705" s="40"/>
      <c r="B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</row>
    <row r="706" ht="13.5" customHeight="1">
      <c r="A706" s="40"/>
      <c r="B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</row>
    <row r="707" ht="13.5" customHeight="1">
      <c r="A707" s="40"/>
      <c r="B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</row>
    <row r="708" ht="13.5" customHeight="1">
      <c r="A708" s="40"/>
      <c r="B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</row>
    <row r="709" ht="13.5" customHeight="1">
      <c r="A709" s="40"/>
      <c r="B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</row>
    <row r="710" ht="13.5" customHeight="1">
      <c r="A710" s="40"/>
      <c r="B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</row>
    <row r="711" ht="13.5" customHeight="1">
      <c r="A711" s="40"/>
      <c r="B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</row>
    <row r="712" ht="13.5" customHeight="1">
      <c r="A712" s="40"/>
      <c r="B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</row>
    <row r="713" ht="13.5" customHeight="1">
      <c r="A713" s="40"/>
      <c r="B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</row>
    <row r="714" ht="13.5" customHeight="1">
      <c r="A714" s="40"/>
      <c r="B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</row>
    <row r="715" ht="13.5" customHeight="1">
      <c r="A715" s="40"/>
      <c r="B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</row>
    <row r="716" ht="13.5" customHeight="1">
      <c r="A716" s="40"/>
      <c r="B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</row>
    <row r="717" ht="13.5" customHeight="1">
      <c r="A717" s="40"/>
      <c r="B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</row>
    <row r="718" ht="13.5" customHeight="1">
      <c r="A718" s="40"/>
      <c r="B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</row>
    <row r="719" ht="13.5" customHeight="1">
      <c r="A719" s="40"/>
      <c r="B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</row>
    <row r="720" ht="13.5" customHeight="1">
      <c r="A720" s="40"/>
      <c r="B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</row>
    <row r="721" ht="13.5" customHeight="1">
      <c r="A721" s="40"/>
      <c r="B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</row>
    <row r="722" ht="13.5" customHeight="1">
      <c r="A722" s="40"/>
      <c r="B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</row>
    <row r="723" ht="13.5" customHeight="1">
      <c r="A723" s="40"/>
      <c r="B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</row>
    <row r="724" ht="13.5" customHeight="1">
      <c r="A724" s="40"/>
      <c r="B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</row>
    <row r="725" ht="13.5" customHeight="1">
      <c r="A725" s="40"/>
      <c r="B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</row>
    <row r="726" ht="13.5" customHeight="1">
      <c r="A726" s="40"/>
      <c r="B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</row>
    <row r="727" ht="13.5" customHeight="1">
      <c r="A727" s="40"/>
      <c r="B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</row>
    <row r="728" ht="13.5" customHeight="1">
      <c r="A728" s="40"/>
      <c r="B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</row>
    <row r="729" ht="13.5" customHeight="1">
      <c r="A729" s="40"/>
      <c r="B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</row>
    <row r="730" ht="13.5" customHeight="1">
      <c r="A730" s="40"/>
      <c r="B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</row>
    <row r="731" ht="13.5" customHeight="1">
      <c r="A731" s="40"/>
      <c r="B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</row>
    <row r="732" ht="13.5" customHeight="1">
      <c r="A732" s="40"/>
      <c r="B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</row>
    <row r="733" ht="13.5" customHeight="1">
      <c r="A733" s="40"/>
      <c r="B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</row>
    <row r="734" ht="13.5" customHeight="1">
      <c r="A734" s="40"/>
      <c r="B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</row>
    <row r="735" ht="13.5" customHeight="1">
      <c r="A735" s="40"/>
      <c r="B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</row>
    <row r="736" ht="13.5" customHeight="1">
      <c r="A736" s="40"/>
      <c r="B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</row>
    <row r="737" ht="13.5" customHeight="1">
      <c r="A737" s="40"/>
      <c r="B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</row>
    <row r="738" ht="13.5" customHeight="1">
      <c r="A738" s="40"/>
      <c r="B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</row>
    <row r="739" ht="13.5" customHeight="1">
      <c r="A739" s="40"/>
      <c r="B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</row>
    <row r="740" ht="13.5" customHeight="1">
      <c r="A740" s="40"/>
      <c r="B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</row>
    <row r="741" ht="13.5" customHeight="1">
      <c r="A741" s="40"/>
      <c r="B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</row>
    <row r="742" ht="13.5" customHeight="1">
      <c r="A742" s="40"/>
      <c r="B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</row>
    <row r="743" ht="13.5" customHeight="1">
      <c r="A743" s="40"/>
      <c r="B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</row>
    <row r="744" ht="13.5" customHeight="1">
      <c r="A744" s="40"/>
      <c r="B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</row>
    <row r="745" ht="13.5" customHeight="1">
      <c r="A745" s="40"/>
      <c r="B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</row>
    <row r="746" ht="13.5" customHeight="1">
      <c r="A746" s="40"/>
      <c r="B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</row>
    <row r="747" ht="13.5" customHeight="1">
      <c r="A747" s="40"/>
      <c r="B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</row>
    <row r="748" ht="13.5" customHeight="1">
      <c r="A748" s="40"/>
      <c r="B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</row>
    <row r="749" ht="13.5" customHeight="1">
      <c r="A749" s="40"/>
      <c r="B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</row>
    <row r="750" ht="13.5" customHeight="1">
      <c r="A750" s="40"/>
      <c r="B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</row>
    <row r="751" ht="13.5" customHeight="1">
      <c r="A751" s="40"/>
      <c r="B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</row>
    <row r="752" ht="13.5" customHeight="1">
      <c r="A752" s="40"/>
      <c r="B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</row>
    <row r="753" ht="13.5" customHeight="1">
      <c r="A753" s="40"/>
      <c r="B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</row>
    <row r="754" ht="13.5" customHeight="1">
      <c r="A754" s="40"/>
      <c r="B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</row>
    <row r="755" ht="13.5" customHeight="1">
      <c r="A755" s="40"/>
      <c r="B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</row>
    <row r="756" ht="13.5" customHeight="1">
      <c r="A756" s="40"/>
      <c r="B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</row>
    <row r="757" ht="13.5" customHeight="1">
      <c r="A757" s="40"/>
      <c r="B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</row>
    <row r="758" ht="13.5" customHeight="1">
      <c r="A758" s="40"/>
      <c r="B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</row>
    <row r="759" ht="13.5" customHeight="1">
      <c r="A759" s="40"/>
      <c r="B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</row>
    <row r="760" ht="13.5" customHeight="1">
      <c r="A760" s="40"/>
      <c r="B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</row>
    <row r="761" ht="13.5" customHeight="1">
      <c r="A761" s="40"/>
      <c r="B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</row>
    <row r="762" ht="13.5" customHeight="1">
      <c r="A762" s="40"/>
      <c r="B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</row>
    <row r="763" ht="13.5" customHeight="1">
      <c r="A763" s="40"/>
      <c r="B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</row>
    <row r="764" ht="13.5" customHeight="1">
      <c r="A764" s="40"/>
      <c r="B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</row>
    <row r="765" ht="13.5" customHeight="1">
      <c r="A765" s="40"/>
      <c r="B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</row>
    <row r="766" ht="13.5" customHeight="1">
      <c r="A766" s="40"/>
      <c r="B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</row>
    <row r="767" ht="13.5" customHeight="1">
      <c r="A767" s="40"/>
      <c r="B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</row>
    <row r="768" ht="13.5" customHeight="1">
      <c r="A768" s="40"/>
      <c r="B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</row>
    <row r="769" ht="13.5" customHeight="1">
      <c r="A769" s="40"/>
      <c r="B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</row>
    <row r="770" ht="13.5" customHeight="1">
      <c r="A770" s="40"/>
      <c r="B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</row>
    <row r="771" ht="13.5" customHeight="1">
      <c r="A771" s="40"/>
      <c r="B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</row>
    <row r="772" ht="13.5" customHeight="1">
      <c r="A772" s="40"/>
      <c r="B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</row>
    <row r="773" ht="13.5" customHeight="1">
      <c r="A773" s="40"/>
      <c r="B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</row>
    <row r="774" ht="13.5" customHeight="1">
      <c r="A774" s="40"/>
      <c r="B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</row>
    <row r="775" ht="13.5" customHeight="1">
      <c r="A775" s="40"/>
      <c r="B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</row>
    <row r="776" ht="13.5" customHeight="1">
      <c r="A776" s="40"/>
      <c r="B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</row>
    <row r="777" ht="13.5" customHeight="1">
      <c r="A777" s="40"/>
      <c r="B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</row>
    <row r="778" ht="13.5" customHeight="1">
      <c r="A778" s="40"/>
      <c r="B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</row>
    <row r="779" ht="13.5" customHeight="1">
      <c r="A779" s="40"/>
      <c r="B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</row>
    <row r="780" ht="13.5" customHeight="1">
      <c r="A780" s="40"/>
      <c r="B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</row>
    <row r="781" ht="13.5" customHeight="1">
      <c r="A781" s="40"/>
      <c r="B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</row>
    <row r="782" ht="13.5" customHeight="1">
      <c r="A782" s="40"/>
      <c r="B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</row>
    <row r="783" ht="13.5" customHeight="1">
      <c r="A783" s="40"/>
      <c r="B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</row>
    <row r="784" ht="13.5" customHeight="1">
      <c r="A784" s="40"/>
      <c r="B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</row>
    <row r="785" ht="13.5" customHeight="1">
      <c r="A785" s="40"/>
      <c r="B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</row>
    <row r="786" ht="13.5" customHeight="1">
      <c r="A786" s="40"/>
      <c r="B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</row>
    <row r="787" ht="13.5" customHeight="1">
      <c r="A787" s="40"/>
      <c r="B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</row>
    <row r="788" ht="13.5" customHeight="1">
      <c r="A788" s="40"/>
      <c r="B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</row>
    <row r="789" ht="13.5" customHeight="1">
      <c r="A789" s="40"/>
      <c r="B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</row>
    <row r="790" ht="13.5" customHeight="1">
      <c r="A790" s="40"/>
      <c r="B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</row>
    <row r="791" ht="13.5" customHeight="1">
      <c r="A791" s="40"/>
      <c r="B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</row>
    <row r="792" ht="13.5" customHeight="1">
      <c r="A792" s="40"/>
      <c r="B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</row>
    <row r="793" ht="13.5" customHeight="1">
      <c r="A793" s="40"/>
      <c r="B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</row>
    <row r="794" ht="13.5" customHeight="1">
      <c r="A794" s="40"/>
      <c r="B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</row>
    <row r="795" ht="13.5" customHeight="1">
      <c r="A795" s="40"/>
      <c r="B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</row>
    <row r="796" ht="13.5" customHeight="1">
      <c r="A796" s="40"/>
      <c r="B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</row>
    <row r="797" ht="13.5" customHeight="1">
      <c r="A797" s="40"/>
      <c r="B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</row>
    <row r="798" ht="13.5" customHeight="1">
      <c r="A798" s="40"/>
      <c r="B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</row>
    <row r="799" ht="13.5" customHeight="1">
      <c r="A799" s="40"/>
      <c r="B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</row>
    <row r="800" ht="13.5" customHeight="1">
      <c r="A800" s="40"/>
      <c r="B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</row>
    <row r="801" ht="13.5" customHeight="1">
      <c r="A801" s="40"/>
      <c r="B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</row>
    <row r="802" ht="13.5" customHeight="1">
      <c r="A802" s="40"/>
      <c r="B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</row>
    <row r="803" ht="13.5" customHeight="1">
      <c r="A803" s="40"/>
      <c r="B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</row>
    <row r="804" ht="13.5" customHeight="1">
      <c r="A804" s="40"/>
      <c r="B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</row>
    <row r="805" ht="13.5" customHeight="1">
      <c r="A805" s="40"/>
      <c r="B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</row>
    <row r="806" ht="13.5" customHeight="1">
      <c r="A806" s="40"/>
      <c r="B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</row>
    <row r="807" ht="13.5" customHeight="1">
      <c r="A807" s="40"/>
      <c r="B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</row>
    <row r="808" ht="13.5" customHeight="1">
      <c r="A808" s="40"/>
      <c r="B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</row>
    <row r="809" ht="13.5" customHeight="1">
      <c r="A809" s="40"/>
      <c r="B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</row>
    <row r="810" ht="13.5" customHeight="1">
      <c r="A810" s="40"/>
      <c r="B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</row>
    <row r="811" ht="13.5" customHeight="1">
      <c r="A811" s="40"/>
      <c r="B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</row>
    <row r="812" ht="13.5" customHeight="1">
      <c r="A812" s="40"/>
      <c r="B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</row>
    <row r="813" ht="13.5" customHeight="1">
      <c r="A813" s="40"/>
      <c r="B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</row>
    <row r="814" ht="13.5" customHeight="1">
      <c r="A814" s="40"/>
      <c r="B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</row>
    <row r="815" ht="13.5" customHeight="1">
      <c r="A815" s="40"/>
      <c r="B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</row>
    <row r="816" ht="13.5" customHeight="1">
      <c r="A816" s="40"/>
      <c r="B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</row>
    <row r="817" ht="13.5" customHeight="1">
      <c r="A817" s="40"/>
      <c r="B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</row>
    <row r="818" ht="13.5" customHeight="1">
      <c r="A818" s="40"/>
      <c r="B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</row>
    <row r="819" ht="13.5" customHeight="1">
      <c r="A819" s="40"/>
      <c r="B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</row>
    <row r="820" ht="13.5" customHeight="1">
      <c r="A820" s="40"/>
      <c r="B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</row>
    <row r="821" ht="13.5" customHeight="1">
      <c r="A821" s="40"/>
      <c r="B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</row>
    <row r="822" ht="13.5" customHeight="1">
      <c r="A822" s="40"/>
      <c r="B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</row>
    <row r="823" ht="13.5" customHeight="1">
      <c r="A823" s="40"/>
      <c r="B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</row>
    <row r="824" ht="13.5" customHeight="1">
      <c r="A824" s="40"/>
      <c r="B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</row>
    <row r="825" ht="13.5" customHeight="1">
      <c r="A825" s="40"/>
      <c r="B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</row>
    <row r="826" ht="13.5" customHeight="1">
      <c r="A826" s="40"/>
      <c r="B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</row>
    <row r="827" ht="13.5" customHeight="1">
      <c r="A827" s="40"/>
      <c r="B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</row>
    <row r="828" ht="13.5" customHeight="1">
      <c r="A828" s="40"/>
      <c r="B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</row>
    <row r="829" ht="13.5" customHeight="1">
      <c r="A829" s="40"/>
      <c r="B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</row>
    <row r="830" ht="13.5" customHeight="1">
      <c r="A830" s="40"/>
      <c r="B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</row>
    <row r="831" ht="13.5" customHeight="1">
      <c r="A831" s="40"/>
      <c r="B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</row>
    <row r="832" ht="13.5" customHeight="1">
      <c r="A832" s="40"/>
      <c r="B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</row>
    <row r="833" ht="13.5" customHeight="1">
      <c r="A833" s="40"/>
      <c r="B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</row>
    <row r="834" ht="13.5" customHeight="1">
      <c r="A834" s="40"/>
      <c r="B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</row>
    <row r="835" ht="13.5" customHeight="1">
      <c r="A835" s="40"/>
      <c r="B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</row>
    <row r="836" ht="13.5" customHeight="1">
      <c r="A836" s="40"/>
      <c r="B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</row>
    <row r="837" ht="13.5" customHeight="1">
      <c r="A837" s="40"/>
      <c r="B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</row>
    <row r="838" ht="13.5" customHeight="1">
      <c r="A838" s="40"/>
      <c r="B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</row>
    <row r="839" ht="13.5" customHeight="1">
      <c r="A839" s="40"/>
      <c r="B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</row>
    <row r="840" ht="13.5" customHeight="1">
      <c r="A840" s="40"/>
      <c r="B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</row>
    <row r="841" ht="13.5" customHeight="1">
      <c r="A841" s="40"/>
      <c r="B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</row>
    <row r="842" ht="13.5" customHeight="1">
      <c r="A842" s="40"/>
      <c r="B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</row>
    <row r="843" ht="13.5" customHeight="1">
      <c r="A843" s="40"/>
      <c r="B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</row>
    <row r="844" ht="13.5" customHeight="1">
      <c r="A844" s="40"/>
      <c r="B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</row>
    <row r="845" ht="13.5" customHeight="1">
      <c r="A845" s="40"/>
      <c r="B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</row>
    <row r="846" ht="13.5" customHeight="1">
      <c r="A846" s="40"/>
      <c r="B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</row>
    <row r="847" ht="13.5" customHeight="1">
      <c r="A847" s="40"/>
      <c r="B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</row>
    <row r="848" ht="13.5" customHeight="1">
      <c r="A848" s="40"/>
      <c r="B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</row>
    <row r="849" ht="13.5" customHeight="1">
      <c r="A849" s="40"/>
      <c r="B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</row>
    <row r="850" ht="13.5" customHeight="1">
      <c r="A850" s="40"/>
      <c r="B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</row>
    <row r="851" ht="13.5" customHeight="1">
      <c r="A851" s="40"/>
      <c r="B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</row>
    <row r="852" ht="13.5" customHeight="1">
      <c r="A852" s="40"/>
      <c r="B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</row>
    <row r="853" ht="13.5" customHeight="1">
      <c r="A853" s="40"/>
      <c r="B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</row>
    <row r="854" ht="13.5" customHeight="1">
      <c r="A854" s="40"/>
      <c r="B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</row>
    <row r="855" ht="13.5" customHeight="1">
      <c r="A855" s="40"/>
      <c r="B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</row>
    <row r="856" ht="13.5" customHeight="1">
      <c r="A856" s="40"/>
      <c r="B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</row>
    <row r="857" ht="13.5" customHeight="1">
      <c r="A857" s="40"/>
      <c r="B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</row>
    <row r="858" ht="13.5" customHeight="1">
      <c r="A858" s="40"/>
      <c r="B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</row>
    <row r="859" ht="13.5" customHeight="1">
      <c r="A859" s="40"/>
      <c r="B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</row>
    <row r="860" ht="13.5" customHeight="1">
      <c r="A860" s="40"/>
      <c r="B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</row>
    <row r="861" ht="13.5" customHeight="1">
      <c r="A861" s="40"/>
      <c r="B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</row>
    <row r="862" ht="13.5" customHeight="1">
      <c r="A862" s="40"/>
      <c r="B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</row>
    <row r="863" ht="13.5" customHeight="1">
      <c r="A863" s="40"/>
      <c r="B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</row>
    <row r="864" ht="13.5" customHeight="1">
      <c r="A864" s="40"/>
      <c r="B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</row>
    <row r="865" ht="13.5" customHeight="1">
      <c r="A865" s="40"/>
      <c r="B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</row>
    <row r="866" ht="13.5" customHeight="1">
      <c r="A866" s="40"/>
      <c r="B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</row>
    <row r="867" ht="13.5" customHeight="1">
      <c r="A867" s="40"/>
      <c r="B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</row>
    <row r="868" ht="13.5" customHeight="1">
      <c r="A868" s="40"/>
      <c r="B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</row>
    <row r="869" ht="13.5" customHeight="1">
      <c r="A869" s="40"/>
      <c r="B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</row>
    <row r="870" ht="13.5" customHeight="1">
      <c r="A870" s="40"/>
      <c r="B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</row>
    <row r="871" ht="13.5" customHeight="1">
      <c r="A871" s="40"/>
      <c r="B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</row>
    <row r="872" ht="13.5" customHeight="1">
      <c r="A872" s="40"/>
      <c r="B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</row>
    <row r="873" ht="13.5" customHeight="1">
      <c r="A873" s="40"/>
      <c r="B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</row>
    <row r="874" ht="13.5" customHeight="1">
      <c r="A874" s="40"/>
      <c r="B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</row>
    <row r="875" ht="13.5" customHeight="1">
      <c r="A875" s="40"/>
      <c r="B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</row>
    <row r="876" ht="13.5" customHeight="1">
      <c r="A876" s="40"/>
      <c r="B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</row>
    <row r="877" ht="13.5" customHeight="1">
      <c r="A877" s="40"/>
      <c r="B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</row>
    <row r="878" ht="13.5" customHeight="1">
      <c r="A878" s="40"/>
      <c r="B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</row>
    <row r="879" ht="13.5" customHeight="1">
      <c r="A879" s="40"/>
      <c r="B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</row>
    <row r="880" ht="13.5" customHeight="1">
      <c r="A880" s="40"/>
      <c r="B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</row>
    <row r="881" ht="13.5" customHeight="1">
      <c r="A881" s="40"/>
      <c r="B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</row>
    <row r="882" ht="13.5" customHeight="1">
      <c r="A882" s="40"/>
      <c r="B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</row>
    <row r="883" ht="13.5" customHeight="1">
      <c r="A883" s="40"/>
      <c r="B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</row>
    <row r="884" ht="13.5" customHeight="1">
      <c r="A884" s="40"/>
      <c r="B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</row>
    <row r="885" ht="13.5" customHeight="1">
      <c r="A885" s="40"/>
      <c r="B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</row>
    <row r="886" ht="13.5" customHeight="1">
      <c r="A886" s="40"/>
      <c r="B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</row>
    <row r="887" ht="13.5" customHeight="1">
      <c r="A887" s="40"/>
      <c r="B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</row>
    <row r="888" ht="13.5" customHeight="1">
      <c r="A888" s="40"/>
      <c r="B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</row>
    <row r="889" ht="13.5" customHeight="1">
      <c r="A889" s="40"/>
      <c r="B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</row>
    <row r="890" ht="13.5" customHeight="1">
      <c r="A890" s="40"/>
      <c r="B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</row>
    <row r="891" ht="13.5" customHeight="1">
      <c r="A891" s="40"/>
      <c r="B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</row>
    <row r="892" ht="13.5" customHeight="1">
      <c r="A892" s="40"/>
      <c r="B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</row>
    <row r="893" ht="13.5" customHeight="1">
      <c r="A893" s="40"/>
      <c r="B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</row>
    <row r="894" ht="13.5" customHeight="1">
      <c r="A894" s="40"/>
      <c r="B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</row>
    <row r="895" ht="13.5" customHeight="1">
      <c r="A895" s="40"/>
      <c r="B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</row>
    <row r="896" ht="13.5" customHeight="1">
      <c r="A896" s="40"/>
      <c r="B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</row>
    <row r="897" ht="13.5" customHeight="1">
      <c r="A897" s="40"/>
      <c r="B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</row>
    <row r="898" ht="13.5" customHeight="1">
      <c r="A898" s="40"/>
      <c r="B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</row>
    <row r="899" ht="13.5" customHeight="1">
      <c r="A899" s="40"/>
      <c r="B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</row>
    <row r="900" ht="13.5" customHeight="1">
      <c r="A900" s="40"/>
      <c r="B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</row>
    <row r="901" ht="13.5" customHeight="1">
      <c r="A901" s="40"/>
      <c r="B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</row>
    <row r="902" ht="13.5" customHeight="1">
      <c r="A902" s="40"/>
      <c r="B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</row>
    <row r="903" ht="13.5" customHeight="1">
      <c r="A903" s="40"/>
      <c r="B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</row>
    <row r="904" ht="13.5" customHeight="1">
      <c r="A904" s="40"/>
      <c r="B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</row>
    <row r="905" ht="13.5" customHeight="1">
      <c r="A905" s="40"/>
      <c r="B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</row>
    <row r="906" ht="13.5" customHeight="1">
      <c r="A906" s="40"/>
      <c r="B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</row>
    <row r="907" ht="13.5" customHeight="1">
      <c r="A907" s="40"/>
      <c r="B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</row>
    <row r="908" ht="13.5" customHeight="1">
      <c r="A908" s="40"/>
      <c r="B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</row>
    <row r="909" ht="13.5" customHeight="1">
      <c r="A909" s="40"/>
      <c r="B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</row>
    <row r="910" ht="13.5" customHeight="1">
      <c r="A910" s="40"/>
      <c r="B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</row>
    <row r="911" ht="13.5" customHeight="1">
      <c r="A911" s="40"/>
      <c r="B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</row>
    <row r="912" ht="13.5" customHeight="1">
      <c r="A912" s="40"/>
      <c r="B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</row>
    <row r="913" ht="13.5" customHeight="1">
      <c r="A913" s="40"/>
      <c r="B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</row>
    <row r="914" ht="13.5" customHeight="1">
      <c r="A914" s="40"/>
      <c r="B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</row>
    <row r="915" ht="13.5" customHeight="1">
      <c r="A915" s="40"/>
      <c r="B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</row>
    <row r="916" ht="13.5" customHeight="1">
      <c r="A916" s="40"/>
      <c r="B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</row>
    <row r="917" ht="13.5" customHeight="1">
      <c r="A917" s="40"/>
      <c r="B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</row>
    <row r="918" ht="13.5" customHeight="1">
      <c r="A918" s="40"/>
      <c r="B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</row>
    <row r="919" ht="13.5" customHeight="1">
      <c r="A919" s="40"/>
      <c r="B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</row>
    <row r="920" ht="13.5" customHeight="1">
      <c r="A920" s="40"/>
      <c r="B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</row>
    <row r="921" ht="13.5" customHeight="1">
      <c r="A921" s="40"/>
      <c r="B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</row>
    <row r="922" ht="13.5" customHeight="1">
      <c r="A922" s="40"/>
      <c r="B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</row>
    <row r="923" ht="13.5" customHeight="1">
      <c r="A923" s="40"/>
      <c r="B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</row>
    <row r="924" ht="13.5" customHeight="1">
      <c r="A924" s="40"/>
      <c r="B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</row>
    <row r="925" ht="13.5" customHeight="1">
      <c r="A925" s="40"/>
      <c r="B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</row>
    <row r="926" ht="13.5" customHeight="1">
      <c r="A926" s="40"/>
      <c r="B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</row>
    <row r="927" ht="13.5" customHeight="1">
      <c r="A927" s="40"/>
      <c r="B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</row>
    <row r="928" ht="13.5" customHeight="1">
      <c r="A928" s="40"/>
      <c r="B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</row>
    <row r="929" ht="13.5" customHeight="1">
      <c r="A929" s="40"/>
      <c r="B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</row>
    <row r="930" ht="13.5" customHeight="1">
      <c r="A930" s="40"/>
      <c r="B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</row>
    <row r="931" ht="13.5" customHeight="1">
      <c r="A931" s="40"/>
      <c r="B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</row>
    <row r="932" ht="13.5" customHeight="1">
      <c r="A932" s="40"/>
      <c r="B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</row>
    <row r="933" ht="13.5" customHeight="1">
      <c r="A933" s="40"/>
      <c r="B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</row>
    <row r="934" ht="13.5" customHeight="1">
      <c r="A934" s="40"/>
      <c r="B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</row>
    <row r="935" ht="13.5" customHeight="1">
      <c r="A935" s="40"/>
      <c r="B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</row>
    <row r="936" ht="13.5" customHeight="1">
      <c r="A936" s="40"/>
      <c r="B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</row>
    <row r="937" ht="13.5" customHeight="1">
      <c r="A937" s="40"/>
      <c r="B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</row>
    <row r="938" ht="13.5" customHeight="1">
      <c r="A938" s="40"/>
      <c r="B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</row>
    <row r="939" ht="13.5" customHeight="1">
      <c r="A939" s="40"/>
      <c r="B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</row>
    <row r="940" ht="13.5" customHeight="1">
      <c r="A940" s="40"/>
      <c r="B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</row>
    <row r="941" ht="13.5" customHeight="1">
      <c r="A941" s="40"/>
      <c r="B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</row>
    <row r="942" ht="13.5" customHeight="1">
      <c r="A942" s="40"/>
      <c r="B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</row>
    <row r="943" ht="13.5" customHeight="1">
      <c r="A943" s="40"/>
      <c r="B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</row>
    <row r="944" ht="13.5" customHeight="1">
      <c r="A944" s="40"/>
      <c r="B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</row>
    <row r="945" ht="13.5" customHeight="1">
      <c r="A945" s="40"/>
      <c r="B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</row>
    <row r="946" ht="13.5" customHeight="1">
      <c r="A946" s="40"/>
      <c r="B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</row>
    <row r="947" ht="13.5" customHeight="1">
      <c r="A947" s="40"/>
      <c r="B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</row>
    <row r="948" ht="13.5" customHeight="1">
      <c r="A948" s="40"/>
      <c r="B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</row>
    <row r="949" ht="13.5" customHeight="1">
      <c r="A949" s="40"/>
      <c r="B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</row>
    <row r="950" ht="13.5" customHeight="1">
      <c r="A950" s="40"/>
      <c r="B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</row>
    <row r="951" ht="13.5" customHeight="1">
      <c r="A951" s="40"/>
      <c r="B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</row>
    <row r="952" ht="13.5" customHeight="1">
      <c r="A952" s="40"/>
      <c r="B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</row>
    <row r="953" ht="13.5" customHeight="1">
      <c r="A953" s="40"/>
      <c r="B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</row>
    <row r="954" ht="13.5" customHeight="1">
      <c r="A954" s="40"/>
      <c r="B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</row>
    <row r="955" ht="13.5" customHeight="1">
      <c r="A955" s="40"/>
      <c r="B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</row>
    <row r="956" ht="13.5" customHeight="1">
      <c r="A956" s="40"/>
      <c r="B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</row>
    <row r="957" ht="13.5" customHeight="1">
      <c r="A957" s="40"/>
      <c r="B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</row>
    <row r="958" ht="13.5" customHeight="1">
      <c r="A958" s="40"/>
      <c r="B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</row>
    <row r="959" ht="13.5" customHeight="1">
      <c r="A959" s="40"/>
      <c r="B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</row>
    <row r="960" ht="13.5" customHeight="1">
      <c r="A960" s="40"/>
      <c r="B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</row>
    <row r="961" ht="13.5" customHeight="1">
      <c r="A961" s="40"/>
      <c r="B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</row>
    <row r="962" ht="13.5" customHeight="1">
      <c r="A962" s="40"/>
      <c r="B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</row>
    <row r="963" ht="13.5" customHeight="1">
      <c r="A963" s="40"/>
      <c r="B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</row>
    <row r="964" ht="13.5" customHeight="1">
      <c r="A964" s="40"/>
      <c r="B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</row>
    <row r="965" ht="13.5" customHeight="1">
      <c r="A965" s="40"/>
      <c r="B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</row>
    <row r="966" ht="13.5" customHeight="1">
      <c r="A966" s="40"/>
      <c r="B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</row>
    <row r="967" ht="13.5" customHeight="1">
      <c r="A967" s="40"/>
      <c r="B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</row>
    <row r="968" ht="13.5" customHeight="1">
      <c r="A968" s="40"/>
      <c r="B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</row>
    <row r="969" ht="13.5" customHeight="1">
      <c r="A969" s="40"/>
      <c r="B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</row>
    <row r="970" ht="13.5" customHeight="1">
      <c r="A970" s="40"/>
      <c r="B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</row>
    <row r="971" ht="13.5" customHeight="1">
      <c r="A971" s="40"/>
      <c r="B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</row>
    <row r="972" ht="13.5" customHeight="1">
      <c r="A972" s="40"/>
      <c r="B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</row>
    <row r="973" ht="13.5" customHeight="1">
      <c r="A973" s="40"/>
      <c r="B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</row>
    <row r="974" ht="13.5" customHeight="1">
      <c r="A974" s="40"/>
      <c r="B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</row>
    <row r="975" ht="13.5" customHeight="1">
      <c r="A975" s="40"/>
      <c r="B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</row>
    <row r="976" ht="13.5" customHeight="1">
      <c r="A976" s="40"/>
      <c r="B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</row>
    <row r="977" ht="13.5" customHeight="1">
      <c r="A977" s="40"/>
      <c r="B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</row>
    <row r="978" ht="13.5" customHeight="1">
      <c r="A978" s="40"/>
      <c r="B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</row>
    <row r="979" ht="13.5" customHeight="1">
      <c r="A979" s="40"/>
      <c r="B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</row>
    <row r="980" ht="13.5" customHeight="1">
      <c r="A980" s="40"/>
      <c r="B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</row>
    <row r="981" ht="13.5" customHeight="1">
      <c r="A981" s="40"/>
      <c r="B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</row>
    <row r="982" ht="13.5" customHeight="1">
      <c r="A982" s="40"/>
      <c r="B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</row>
    <row r="983" ht="13.5" customHeight="1">
      <c r="A983" s="40"/>
      <c r="B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</row>
    <row r="984" ht="13.5" customHeight="1">
      <c r="A984" s="40"/>
      <c r="B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</row>
    <row r="985" ht="13.5" customHeight="1">
      <c r="A985" s="40"/>
      <c r="B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</row>
    <row r="986" ht="13.5" customHeight="1">
      <c r="A986" s="40"/>
      <c r="B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</row>
    <row r="987" ht="13.5" customHeight="1">
      <c r="A987" s="40"/>
      <c r="B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</row>
    <row r="988" ht="13.5" customHeight="1">
      <c r="A988" s="40"/>
      <c r="B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</row>
    <row r="989" ht="13.5" customHeight="1">
      <c r="A989" s="40"/>
      <c r="B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</row>
    <row r="990" ht="13.5" customHeight="1">
      <c r="A990" s="40"/>
      <c r="B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</row>
    <row r="991" ht="13.5" customHeight="1">
      <c r="A991" s="40"/>
      <c r="B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</row>
    <row r="992" ht="13.5" customHeight="1">
      <c r="A992" s="40"/>
      <c r="B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</row>
    <row r="993" ht="13.5" customHeight="1">
      <c r="A993" s="40"/>
      <c r="B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</row>
    <row r="994" ht="13.5" customHeight="1">
      <c r="A994" s="40"/>
      <c r="B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</row>
    <row r="995" ht="13.5" customHeight="1">
      <c r="A995" s="40"/>
      <c r="B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</row>
    <row r="996" ht="13.5" customHeight="1">
      <c r="A996" s="40"/>
      <c r="B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</row>
    <row r="997" ht="13.5" customHeight="1">
      <c r="A997" s="40"/>
      <c r="B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</row>
    <row r="998" ht="13.5" customHeight="1">
      <c r="A998" s="40"/>
      <c r="B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</row>
    <row r="999" ht="13.5" customHeight="1">
      <c r="A999" s="40"/>
      <c r="B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</row>
    <row r="1000" ht="13.5" customHeight="1">
      <c r="A1000" s="40"/>
      <c r="B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</row>
    <row r="1001" ht="13.5" customHeight="1">
      <c r="A1001" s="40"/>
      <c r="B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40"/>
      <c r="BD1001" s="40"/>
      <c r="BE1001" s="40"/>
      <c r="BF1001" s="40"/>
      <c r="BG1001" s="40"/>
      <c r="BH1001" s="40"/>
      <c r="BI1001" s="40"/>
      <c r="BJ1001" s="40"/>
      <c r="BK1001" s="40"/>
      <c r="BL1001" s="40"/>
      <c r="BM1001" s="40"/>
      <c r="BN1001" s="40"/>
      <c r="BO1001" s="40"/>
      <c r="BP1001" s="40"/>
      <c r="BQ1001" s="40"/>
      <c r="BR1001" s="40"/>
      <c r="BS1001" s="40"/>
      <c r="BT1001" s="40"/>
    </row>
    <row r="1002" ht="13.5" customHeight="1">
      <c r="A1002" s="40"/>
      <c r="B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40"/>
      <c r="AY1002" s="40"/>
      <c r="AZ1002" s="40"/>
      <c r="BA1002" s="40"/>
      <c r="BB1002" s="40"/>
      <c r="BC1002" s="40"/>
      <c r="BD1002" s="40"/>
      <c r="BE1002" s="40"/>
      <c r="BF1002" s="40"/>
      <c r="BG1002" s="40"/>
      <c r="BH1002" s="40"/>
      <c r="BI1002" s="40"/>
      <c r="BJ1002" s="40"/>
      <c r="BK1002" s="40"/>
      <c r="BL1002" s="40"/>
      <c r="BM1002" s="40"/>
      <c r="BN1002" s="40"/>
      <c r="BO1002" s="40"/>
      <c r="BP1002" s="40"/>
      <c r="BQ1002" s="40"/>
      <c r="BR1002" s="40"/>
      <c r="BS1002" s="40"/>
      <c r="BT1002" s="40"/>
    </row>
  </sheetData>
  <mergeCells count="9">
    <mergeCell ref="A57:G57"/>
    <mergeCell ref="A64:G64"/>
    <mergeCell ref="C5:G5"/>
    <mergeCell ref="A25:B25"/>
    <mergeCell ref="A28:B28"/>
    <mergeCell ref="A39:G39"/>
    <mergeCell ref="A40:G40"/>
    <mergeCell ref="A46:G46"/>
    <mergeCell ref="A51:G51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49.63"/>
    <col customWidth="1" min="3" max="3" width="10.63"/>
    <col customWidth="1" min="4" max="4" width="17.38"/>
    <col customWidth="1" min="5" max="26" width="10.63"/>
  </cols>
  <sheetData>
    <row r="1" ht="12.75" customHeight="1">
      <c r="A1" s="137" t="s">
        <v>122</v>
      </c>
      <c r="B1" s="137" t="s">
        <v>123</v>
      </c>
    </row>
    <row r="2" ht="12.75" customHeight="1">
      <c r="A2" s="137"/>
      <c r="B2" s="137"/>
      <c r="D2" s="138" t="s">
        <v>5</v>
      </c>
    </row>
    <row r="3" ht="12.75" customHeight="1">
      <c r="A3" s="139" t="s">
        <v>124</v>
      </c>
      <c r="D3" s="140" t="s">
        <v>125</v>
      </c>
    </row>
    <row r="4" ht="12.75" customHeight="1">
      <c r="A4" s="3" t="s">
        <v>126</v>
      </c>
      <c r="B4" s="141">
        <v>1000.0</v>
      </c>
      <c r="D4" s="142" t="s">
        <v>127</v>
      </c>
    </row>
    <row r="5" ht="12.75" customHeight="1">
      <c r="A5" s="3" t="s">
        <v>128</v>
      </c>
      <c r="B5" s="141">
        <v>100.0</v>
      </c>
      <c r="D5" s="143" t="s">
        <v>129</v>
      </c>
    </row>
    <row r="6" ht="12.75" customHeight="1">
      <c r="A6" s="3" t="s">
        <v>130</v>
      </c>
      <c r="B6" s="144">
        <v>75.0</v>
      </c>
    </row>
    <row r="7" ht="12.75" customHeight="1">
      <c r="A7" s="3" t="s">
        <v>131</v>
      </c>
      <c r="B7" s="144"/>
    </row>
    <row r="8" ht="12.75" customHeight="1">
      <c r="B8" s="145"/>
    </row>
    <row r="9" ht="12.75" customHeight="1">
      <c r="A9" s="139" t="s">
        <v>132</v>
      </c>
      <c r="B9" s="145"/>
    </row>
    <row r="10" ht="12.75" customHeight="1">
      <c r="A10" s="3" t="s">
        <v>133</v>
      </c>
      <c r="B10" s="146">
        <v>30.0</v>
      </c>
    </row>
    <row r="11" ht="12.75" customHeight="1">
      <c r="A11" s="3" t="s">
        <v>134</v>
      </c>
      <c r="B11" s="146">
        <v>30.0</v>
      </c>
    </row>
    <row r="12" ht="12.75" customHeight="1">
      <c r="A12" s="3" t="s">
        <v>135</v>
      </c>
      <c r="B12" s="147">
        <v>0.34</v>
      </c>
    </row>
    <row r="13" ht="12.75" customHeight="1">
      <c r="B13" s="145"/>
    </row>
    <row r="14" ht="12.75" customHeight="1">
      <c r="B14" s="145"/>
    </row>
    <row r="15" ht="12.75" customHeight="1">
      <c r="A15" s="139" t="s">
        <v>136</v>
      </c>
      <c r="B15" s="145"/>
    </row>
    <row r="16" ht="12.75" customHeight="1">
      <c r="A16" s="3" t="s">
        <v>137</v>
      </c>
      <c r="B16" s="147">
        <v>0.1</v>
      </c>
    </row>
    <row r="17" ht="12.75" customHeight="1">
      <c r="A17" s="3" t="s">
        <v>138</v>
      </c>
      <c r="B17" s="147">
        <v>0.5</v>
      </c>
    </row>
    <row r="18" ht="12.75" customHeight="1">
      <c r="A18" s="3" t="s">
        <v>139</v>
      </c>
      <c r="B18" s="147">
        <v>0.2</v>
      </c>
    </row>
    <row r="19" ht="12.75" customHeight="1">
      <c r="A19" s="3" t="s">
        <v>140</v>
      </c>
      <c r="B19" s="147">
        <v>0.1</v>
      </c>
    </row>
    <row r="20" ht="12.75" customHeight="1">
      <c r="A20" s="3" t="s">
        <v>141</v>
      </c>
      <c r="B20" s="147">
        <v>0.3</v>
      </c>
    </row>
    <row r="21" ht="12.75" customHeight="1">
      <c r="A21" s="3" t="s">
        <v>5</v>
      </c>
      <c r="B21" s="18" t="s">
        <v>5</v>
      </c>
    </row>
    <row r="22" ht="12.75" customHeight="1">
      <c r="A22" s="139" t="s">
        <v>142</v>
      </c>
      <c r="B22" s="18" t="s">
        <v>5</v>
      </c>
    </row>
    <row r="23" ht="12.75" customHeight="1">
      <c r="A23" s="3" t="s">
        <v>143</v>
      </c>
      <c r="B23" s="148">
        <v>0.7</v>
      </c>
    </row>
    <row r="24" ht="12.75" customHeight="1">
      <c r="A24" s="3" t="s">
        <v>144</v>
      </c>
      <c r="B24" s="148">
        <v>0.67</v>
      </c>
    </row>
    <row r="25" ht="12.75" customHeight="1">
      <c r="A25" s="3" t="s">
        <v>145</v>
      </c>
      <c r="B25" s="148">
        <v>0.6425</v>
      </c>
    </row>
    <row r="26" ht="12.75" customHeight="1">
      <c r="A26" s="3" t="s">
        <v>146</v>
      </c>
      <c r="B26" s="148">
        <v>0.64</v>
      </c>
    </row>
    <row r="27" ht="12.75" customHeight="1">
      <c r="A27" s="3" t="s">
        <v>147</v>
      </c>
      <c r="B27" s="148">
        <v>0.63</v>
      </c>
    </row>
    <row r="28" ht="12.75" customHeight="1"/>
    <row r="29" ht="12.75" customHeight="1">
      <c r="A29" s="139" t="s">
        <v>116</v>
      </c>
    </row>
    <row r="30" ht="12.75" customHeight="1">
      <c r="A30" s="149">
        <v>80.0</v>
      </c>
      <c r="B30" s="3" t="s">
        <v>148</v>
      </c>
    </row>
    <row r="31" ht="12.75" customHeight="1">
      <c r="A31" s="149">
        <v>80.0</v>
      </c>
      <c r="B31" s="3" t="s">
        <v>149</v>
      </c>
    </row>
    <row r="32" ht="12.75" customHeight="1">
      <c r="A32" s="149">
        <v>84.0</v>
      </c>
      <c r="B32" s="3" t="s">
        <v>150</v>
      </c>
    </row>
    <row r="33" ht="12.75" customHeight="1">
      <c r="A33" s="149">
        <v>88.0</v>
      </c>
      <c r="B33" s="3" t="s">
        <v>151</v>
      </c>
    </row>
    <row r="34" ht="12.75" customHeight="1">
      <c r="A34" s="149">
        <v>90.0</v>
      </c>
      <c r="B34" s="3" t="s">
        <v>152</v>
      </c>
    </row>
    <row r="35" ht="12.75" customHeight="1">
      <c r="A35" s="143">
        <v>0.0</v>
      </c>
      <c r="B35" s="3" t="s">
        <v>153</v>
      </c>
    </row>
    <row r="36" ht="12.75" customHeight="1">
      <c r="A36" s="143">
        <v>0.0</v>
      </c>
      <c r="B36" s="3" t="s">
        <v>154</v>
      </c>
    </row>
    <row r="37" ht="12.75" customHeight="1">
      <c r="A37" s="143">
        <v>0.0</v>
      </c>
      <c r="B37" s="3" t="s">
        <v>155</v>
      </c>
    </row>
    <row r="38" ht="12.75" customHeight="1">
      <c r="A38" s="143">
        <v>0.0</v>
      </c>
      <c r="B38" s="3" t="s">
        <v>156</v>
      </c>
    </row>
    <row r="39" ht="12.75" customHeight="1">
      <c r="A39" s="143">
        <v>0.0</v>
      </c>
      <c r="B39" s="3" t="s">
        <v>157</v>
      </c>
    </row>
    <row r="40" ht="12.75" customHeight="1">
      <c r="A40" s="143">
        <v>0.0</v>
      </c>
      <c r="B40" s="3" t="s">
        <v>158</v>
      </c>
    </row>
    <row r="41" ht="12.75" customHeight="1">
      <c r="A41" s="143">
        <v>0.0</v>
      </c>
      <c r="B41" s="3" t="s">
        <v>159</v>
      </c>
    </row>
    <row r="42" ht="12.75" customHeight="1">
      <c r="A42" s="143">
        <v>0.0</v>
      </c>
      <c r="B42" s="3" t="s">
        <v>160</v>
      </c>
    </row>
    <row r="43" ht="12.75" customHeight="1">
      <c r="A43" s="143">
        <v>0.0</v>
      </c>
      <c r="B43" s="3" t="s">
        <v>161</v>
      </c>
    </row>
    <row r="44" ht="12.75" customHeight="1">
      <c r="A44" s="143">
        <v>0.0</v>
      </c>
      <c r="B44" s="3" t="s">
        <v>162</v>
      </c>
    </row>
    <row r="45" ht="12.75" customHeight="1">
      <c r="A45" s="143">
        <v>0.0</v>
      </c>
      <c r="B45" s="3" t="s">
        <v>163</v>
      </c>
    </row>
    <row r="46" ht="12.75" customHeight="1"/>
    <row r="47" ht="12.75" customHeight="1">
      <c r="A47" s="150">
        <v>240000.0</v>
      </c>
      <c r="B47" s="151" t="s">
        <v>164</v>
      </c>
    </row>
    <row r="48" ht="12.75" customHeight="1">
      <c r="A48" s="152">
        <v>0.05</v>
      </c>
      <c r="B48" s="151" t="s">
        <v>165</v>
      </c>
    </row>
    <row r="49" ht="12.75" customHeight="1">
      <c r="A49" s="153">
        <v>0.15</v>
      </c>
      <c r="B49" s="151" t="s">
        <v>166</v>
      </c>
    </row>
    <row r="50" ht="12.75" customHeight="1">
      <c r="A50" s="153">
        <v>0.1</v>
      </c>
      <c r="B50" s="151" t="s">
        <v>167</v>
      </c>
    </row>
    <row r="51" ht="12.75" customHeight="1">
      <c r="A51" s="153">
        <v>0.05</v>
      </c>
      <c r="B51" s="151" t="s">
        <v>168</v>
      </c>
    </row>
    <row r="52" ht="12.75" customHeight="1">
      <c r="A52" s="153">
        <v>0.25</v>
      </c>
      <c r="B52" s="151" t="s">
        <v>169</v>
      </c>
    </row>
    <row r="53" ht="12.75" customHeight="1">
      <c r="A53" s="154">
        <v>10000.0</v>
      </c>
      <c r="B53" s="151" t="s">
        <v>105</v>
      </c>
    </row>
    <row r="54" ht="12.75" customHeight="1">
      <c r="A54" s="153">
        <v>0.25</v>
      </c>
      <c r="B54" s="151" t="s">
        <v>170</v>
      </c>
    </row>
    <row r="55" ht="12.75" customHeight="1">
      <c r="A55" s="154">
        <v>30000.0</v>
      </c>
      <c r="B55" s="151" t="s">
        <v>171</v>
      </c>
    </row>
    <row r="56" ht="12.75" customHeight="1">
      <c r="A56" s="153">
        <v>0.25</v>
      </c>
      <c r="B56" s="151" t="s">
        <v>172</v>
      </c>
    </row>
    <row r="57" ht="12.75" customHeight="1">
      <c r="A57" s="154">
        <v>60000.0</v>
      </c>
      <c r="B57" s="151" t="s">
        <v>107</v>
      </c>
    </row>
    <row r="58" ht="12.75" customHeight="1">
      <c r="A58" s="155">
        <v>90000.0</v>
      </c>
      <c r="B58" s="151" t="s">
        <v>108</v>
      </c>
    </row>
    <row r="59" ht="12.75" customHeight="1">
      <c r="A59" s="156">
        <v>15.0</v>
      </c>
      <c r="B59" s="151" t="s">
        <v>173</v>
      </c>
    </row>
    <row r="60" ht="12.75" customHeight="1">
      <c r="A60" s="157">
        <f>+A47/12</f>
        <v>20000</v>
      </c>
      <c r="B60" s="151" t="s">
        <v>174</v>
      </c>
    </row>
    <row r="61" ht="12.75" customHeight="1">
      <c r="A61" s="157">
        <f>+A53/12</f>
        <v>833.3333333</v>
      </c>
      <c r="B61" s="151" t="s">
        <v>175</v>
      </c>
    </row>
    <row r="62" ht="12.75" customHeight="1">
      <c r="A62" s="157">
        <f>+A55/12</f>
        <v>2500</v>
      </c>
      <c r="B62" s="151" t="s">
        <v>176</v>
      </c>
    </row>
    <row r="63" ht="12.75" customHeight="1">
      <c r="A63" s="157">
        <f>+A57/12</f>
        <v>5000</v>
      </c>
      <c r="B63" s="151" t="s">
        <v>177</v>
      </c>
    </row>
    <row r="64" ht="12.75" customHeight="1">
      <c r="A64" s="158">
        <v>0.01</v>
      </c>
      <c r="B64" s="151" t="s">
        <v>178</v>
      </c>
    </row>
    <row r="65" ht="12.75" customHeight="1">
      <c r="A65" s="147">
        <v>0.0</v>
      </c>
      <c r="B65" s="151" t="s">
        <v>179</v>
      </c>
    </row>
    <row r="66" ht="12.75" customHeight="1">
      <c r="A66" s="147">
        <v>0.0</v>
      </c>
      <c r="B66" s="151" t="s">
        <v>180</v>
      </c>
    </row>
    <row r="67" ht="12.75" customHeight="1">
      <c r="A67" s="147">
        <v>0.0</v>
      </c>
      <c r="B67" s="151" t="s">
        <v>181</v>
      </c>
    </row>
    <row r="68" ht="12.75" customHeight="1">
      <c r="A68" s="147">
        <v>0.0</v>
      </c>
      <c r="B68" s="151" t="s">
        <v>182</v>
      </c>
    </row>
    <row r="69" ht="12.75" customHeight="1">
      <c r="A69" s="147">
        <v>0.0</v>
      </c>
      <c r="B69" s="151" t="s">
        <v>183</v>
      </c>
    </row>
    <row r="70" ht="12.75" customHeight="1">
      <c r="A70" s="147">
        <v>0.0</v>
      </c>
      <c r="B70" s="11" t="s">
        <v>184</v>
      </c>
    </row>
    <row r="71" ht="12.75" customHeight="1">
      <c r="A71" s="147">
        <v>0.0</v>
      </c>
      <c r="B71" s="11" t="s">
        <v>185</v>
      </c>
    </row>
    <row r="72" ht="12.75" customHeight="1">
      <c r="A72" s="147">
        <v>0.0</v>
      </c>
      <c r="B72" s="11" t="s">
        <v>186</v>
      </c>
    </row>
    <row r="73" ht="12.75" customHeight="1">
      <c r="A73" s="147">
        <v>0.0</v>
      </c>
      <c r="B73" s="11" t="s">
        <v>187</v>
      </c>
    </row>
    <row r="74" ht="12.75" customHeight="1">
      <c r="A74" s="147">
        <v>0.0</v>
      </c>
      <c r="B74" s="11" t="s">
        <v>188</v>
      </c>
    </row>
    <row r="75" ht="12.75" customHeight="1"/>
    <row r="76" ht="12.75" customHeight="1">
      <c r="A76" s="139" t="s">
        <v>189</v>
      </c>
    </row>
    <row r="77" ht="12.75" customHeight="1">
      <c r="A77" s="3" t="s">
        <v>190</v>
      </c>
      <c r="B77" s="159">
        <v>700.0</v>
      </c>
    </row>
    <row r="78" ht="12.75" customHeight="1">
      <c r="A78" s="3" t="s">
        <v>191</v>
      </c>
      <c r="B78" s="147">
        <v>0.05</v>
      </c>
    </row>
    <row r="79" ht="12.75" customHeight="1">
      <c r="A79" s="3" t="s">
        <v>192</v>
      </c>
      <c r="B79" s="147">
        <v>0.0765</v>
      </c>
    </row>
    <row r="80" ht="12.75" customHeight="1">
      <c r="A80" s="3" t="s">
        <v>193</v>
      </c>
      <c r="B80" s="147">
        <v>0.008</v>
      </c>
    </row>
    <row r="81" ht="12.75" customHeight="1">
      <c r="A81" s="3" t="s">
        <v>194</v>
      </c>
      <c r="B81" s="147">
        <v>0.032</v>
      </c>
    </row>
    <row r="82" ht="12.75" customHeight="1">
      <c r="A82" s="3" t="s">
        <v>195</v>
      </c>
      <c r="B82" s="147">
        <v>0.025</v>
      </c>
    </row>
    <row r="83" ht="12.75" customHeight="1"/>
    <row r="84" ht="12.75" customHeight="1"/>
    <row r="85" ht="12.75" customHeight="1">
      <c r="A85" s="139" t="s">
        <v>196</v>
      </c>
    </row>
    <row r="86" ht="12.75" customHeight="1">
      <c r="A86" s="4" t="s">
        <v>197</v>
      </c>
      <c r="B86" s="160">
        <v>5.0</v>
      </c>
    </row>
    <row r="87" ht="12.75" customHeight="1">
      <c r="A87" s="4" t="s">
        <v>198</v>
      </c>
      <c r="B87" s="160">
        <v>5.0</v>
      </c>
    </row>
    <row r="88" ht="12.75" customHeight="1">
      <c r="A88" s="4" t="s">
        <v>199</v>
      </c>
      <c r="B88" s="160">
        <v>5.0</v>
      </c>
    </row>
    <row r="89" ht="12.75" customHeight="1">
      <c r="A89" s="4" t="s">
        <v>200</v>
      </c>
      <c r="B89" s="160">
        <v>5.0</v>
      </c>
    </row>
    <row r="90" ht="12.75" customHeight="1">
      <c r="A90" s="4" t="s">
        <v>201</v>
      </c>
      <c r="B90" s="160">
        <v>7.0</v>
      </c>
    </row>
    <row r="91" ht="12.75" customHeight="1">
      <c r="A91" s="4" t="s">
        <v>202</v>
      </c>
      <c r="B91" s="160">
        <v>5.0</v>
      </c>
    </row>
    <row r="92" ht="12.75" customHeight="1">
      <c r="A92" s="4" t="s">
        <v>203</v>
      </c>
      <c r="B92" s="160">
        <v>750.0</v>
      </c>
    </row>
    <row r="93" ht="12.75" customHeight="1">
      <c r="A93" s="4" t="s">
        <v>204</v>
      </c>
      <c r="B93" s="160">
        <v>250.0</v>
      </c>
    </row>
    <row r="94" ht="12.75" customHeight="1"/>
    <row r="95" ht="12.75" customHeight="1"/>
    <row r="96" ht="12.75" customHeight="1"/>
    <row r="97" ht="12.75" customHeight="1">
      <c r="A97" s="3" t="s">
        <v>205</v>
      </c>
    </row>
    <row r="98" ht="12.75" customHeight="1">
      <c r="A98" s="3" t="s">
        <v>206</v>
      </c>
    </row>
    <row r="99" ht="12.75" customHeight="1">
      <c r="A99" s="3" t="s">
        <v>5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 outlineLevelCol="1"/>
  <cols>
    <col customWidth="1" min="1" max="1" width="41.38"/>
    <col customWidth="1" min="2" max="2" width="7.88"/>
    <col customWidth="1" min="3" max="3" width="11.5"/>
    <col customWidth="1" min="4" max="7" width="9.63"/>
    <col customWidth="1" min="8" max="8" width="14.0" outlineLevel="1"/>
    <col customWidth="1" min="9" max="19" width="11.63" outlineLevel="1"/>
    <col customWidth="1" min="20" max="20" width="11.63"/>
    <col customWidth="1" min="21" max="32" width="11.63" outlineLevel="1"/>
    <col customWidth="1" min="33" max="33" width="11.63"/>
    <col customWidth="1" min="34" max="45" width="11.63" outlineLevel="1"/>
    <col customWidth="1" min="46" max="67" width="11.63"/>
  </cols>
  <sheetData>
    <row r="1">
      <c r="A1" s="1" t="s">
        <v>0</v>
      </c>
      <c r="B1" s="61"/>
      <c r="C1" s="1"/>
      <c r="D1" s="1"/>
      <c r="E1" s="1"/>
      <c r="F1" s="1"/>
      <c r="G1" s="1"/>
      <c r="H1" s="4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61" t="s">
        <v>207</v>
      </c>
      <c r="B2" s="61"/>
      <c r="C2" s="1"/>
      <c r="D2" s="1"/>
      <c r="E2" s="1"/>
      <c r="F2" s="1"/>
      <c r="G2" s="1"/>
      <c r="H2" s="4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>
      <c r="A3" s="161" t="s">
        <v>60</v>
      </c>
      <c r="B3" s="161"/>
      <c r="C3" s="162"/>
      <c r="D3" s="1"/>
      <c r="E3" s="1"/>
      <c r="F3" s="1"/>
      <c r="G3" s="1"/>
      <c r="H3" s="6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>
      <c r="A4" s="161" t="s">
        <v>208</v>
      </c>
      <c r="B4" s="161"/>
      <c r="C4" s="99"/>
      <c r="D4" s="1"/>
      <c r="E4" s="1"/>
      <c r="F4" s="1"/>
      <c r="G4" s="1"/>
      <c r="H4" s="6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>
      <c r="A5" s="67" t="s">
        <v>5</v>
      </c>
      <c r="B5" s="67"/>
      <c r="C5" s="1"/>
      <c r="D5" s="1"/>
      <c r="E5" s="1"/>
      <c r="F5" s="1"/>
      <c r="G5" s="1"/>
      <c r="H5" s="6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>
      <c r="A6" s="61"/>
      <c r="B6" s="61"/>
      <c r="C6" s="1"/>
      <c r="D6" s="1"/>
      <c r="E6" s="1"/>
      <c r="F6" s="1"/>
      <c r="G6" s="1"/>
      <c r="H6" s="6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>
      <c r="A7" s="4"/>
      <c r="B7" s="4"/>
      <c r="C7" s="68" t="s">
        <v>82</v>
      </c>
      <c r="D7" s="69"/>
      <c r="E7" s="69"/>
      <c r="F7" s="69"/>
      <c r="G7" s="69"/>
      <c r="H7" s="163" t="s">
        <v>5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 t="s">
        <v>39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 t="s">
        <v>40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 t="s">
        <v>41</v>
      </c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>
      <c r="A8" s="70"/>
      <c r="B8" s="70"/>
      <c r="C8" s="6">
        <v>2022.0</v>
      </c>
      <c r="D8" s="6">
        <v>2023.0</v>
      </c>
      <c r="E8" s="6">
        <v>2024.0</v>
      </c>
      <c r="F8" s="6">
        <v>2025.0</v>
      </c>
      <c r="G8" s="6">
        <v>2026.0</v>
      </c>
      <c r="H8" s="7">
        <v>44562.0</v>
      </c>
      <c r="I8" s="7">
        <v>44593.0</v>
      </c>
      <c r="J8" s="7">
        <v>44621.0</v>
      </c>
      <c r="K8" s="7">
        <v>44652.0</v>
      </c>
      <c r="L8" s="7">
        <v>44682.0</v>
      </c>
      <c r="M8" s="7">
        <v>44713.0</v>
      </c>
      <c r="N8" s="7">
        <v>44743.0</v>
      </c>
      <c r="O8" s="7">
        <v>44774.0</v>
      </c>
      <c r="P8" s="7">
        <v>44805.0</v>
      </c>
      <c r="Q8" s="7">
        <v>44835.0</v>
      </c>
      <c r="R8" s="7">
        <v>44866.0</v>
      </c>
      <c r="S8" s="7">
        <v>44896.0</v>
      </c>
      <c r="T8" s="7">
        <v>44927.0</v>
      </c>
      <c r="U8" s="7">
        <v>44958.0</v>
      </c>
      <c r="V8" s="7">
        <v>44986.0</v>
      </c>
      <c r="W8" s="7">
        <v>45017.0</v>
      </c>
      <c r="X8" s="7">
        <v>45047.0</v>
      </c>
      <c r="Y8" s="7">
        <v>45078.0</v>
      </c>
      <c r="Z8" s="7">
        <v>45108.0</v>
      </c>
      <c r="AA8" s="7">
        <v>45139.0</v>
      </c>
      <c r="AB8" s="7">
        <v>45170.0</v>
      </c>
      <c r="AC8" s="7">
        <v>45200.0</v>
      </c>
      <c r="AD8" s="7">
        <v>45231.0</v>
      </c>
      <c r="AE8" s="7">
        <v>45261.0</v>
      </c>
      <c r="AF8" s="7">
        <v>45292.0</v>
      </c>
      <c r="AG8" s="7">
        <v>45323.0</v>
      </c>
      <c r="AH8" s="7">
        <v>45352.0</v>
      </c>
      <c r="AI8" s="7">
        <v>45383.0</v>
      </c>
      <c r="AJ8" s="7">
        <v>45413.0</v>
      </c>
      <c r="AK8" s="7">
        <v>45444.0</v>
      </c>
      <c r="AL8" s="7">
        <v>45474.0</v>
      </c>
      <c r="AM8" s="7">
        <v>45505.0</v>
      </c>
      <c r="AN8" s="7">
        <v>45536.0</v>
      </c>
      <c r="AO8" s="7">
        <v>45566.0</v>
      </c>
      <c r="AP8" s="7">
        <v>45597.0</v>
      </c>
      <c r="AQ8" s="7">
        <v>45627.0</v>
      </c>
      <c r="AR8" s="7">
        <v>45658.0</v>
      </c>
      <c r="AS8" s="7">
        <v>45689.0</v>
      </c>
      <c r="AT8" s="7">
        <v>45717.0</v>
      </c>
      <c r="AU8" s="7">
        <v>45748.0</v>
      </c>
      <c r="AV8" s="7">
        <v>45778.0</v>
      </c>
      <c r="AW8" s="7">
        <v>45809.0</v>
      </c>
      <c r="AX8" s="7">
        <v>45839.0</v>
      </c>
      <c r="AY8" s="7">
        <v>45870.0</v>
      </c>
      <c r="AZ8" s="7">
        <v>45901.0</v>
      </c>
      <c r="BA8" s="7">
        <v>45931.0</v>
      </c>
      <c r="BB8" s="7">
        <v>45962.0</v>
      </c>
      <c r="BC8" s="7">
        <v>45992.0</v>
      </c>
      <c r="BD8" s="7">
        <v>46023.0</v>
      </c>
      <c r="BE8" s="7">
        <v>46054.0</v>
      </c>
      <c r="BF8" s="7">
        <v>46082.0</v>
      </c>
      <c r="BG8" s="7">
        <v>46113.0</v>
      </c>
      <c r="BH8" s="7">
        <v>46143.0</v>
      </c>
      <c r="BI8" s="7">
        <v>46174.0</v>
      </c>
      <c r="BJ8" s="7">
        <v>46204.0</v>
      </c>
      <c r="BK8" s="7">
        <v>46235.0</v>
      </c>
      <c r="BL8" s="7">
        <v>46266.0</v>
      </c>
      <c r="BM8" s="7">
        <v>46296.0</v>
      </c>
      <c r="BN8" s="7">
        <v>46327.0</v>
      </c>
      <c r="BO8" s="7">
        <v>46357.0</v>
      </c>
    </row>
    <row r="9">
      <c r="A9" s="91" t="s">
        <v>209</v>
      </c>
      <c r="B9" s="91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</row>
    <row r="10">
      <c r="A10" s="74" t="s">
        <v>210</v>
      </c>
      <c r="B10" s="74"/>
      <c r="C10" s="106"/>
      <c r="D10" s="106"/>
      <c r="E10" s="106"/>
      <c r="F10" s="106"/>
      <c r="G10" s="106"/>
      <c r="H10" s="165">
        <f t="shared" ref="H10:BO10" si="1">H38</f>
        <v>58333.33333</v>
      </c>
      <c r="I10" s="165">
        <f t="shared" si="1"/>
        <v>58333.33333</v>
      </c>
      <c r="J10" s="165">
        <f t="shared" si="1"/>
        <v>58333.33333</v>
      </c>
      <c r="K10" s="165">
        <f t="shared" si="1"/>
        <v>58333.33333</v>
      </c>
      <c r="L10" s="165">
        <f t="shared" si="1"/>
        <v>58333.33333</v>
      </c>
      <c r="M10" s="165">
        <f t="shared" si="1"/>
        <v>58333.33333</v>
      </c>
      <c r="N10" s="165">
        <f t="shared" si="1"/>
        <v>58333.33333</v>
      </c>
      <c r="O10" s="165">
        <f t="shared" si="1"/>
        <v>58333.33333</v>
      </c>
      <c r="P10" s="165">
        <f t="shared" si="1"/>
        <v>58333.33333</v>
      </c>
      <c r="Q10" s="165">
        <f t="shared" si="1"/>
        <v>58333.33333</v>
      </c>
      <c r="R10" s="165">
        <f t="shared" si="1"/>
        <v>58333.33333</v>
      </c>
      <c r="S10" s="165">
        <f t="shared" si="1"/>
        <v>58333.33333</v>
      </c>
      <c r="T10" s="165">
        <f t="shared" si="1"/>
        <v>58333.33333</v>
      </c>
      <c r="U10" s="165">
        <f t="shared" si="1"/>
        <v>58333.33333</v>
      </c>
      <c r="V10" s="165">
        <f t="shared" si="1"/>
        <v>58333.33333</v>
      </c>
      <c r="W10" s="165">
        <f t="shared" si="1"/>
        <v>58333.33333</v>
      </c>
      <c r="X10" s="165">
        <f t="shared" si="1"/>
        <v>58333.33333</v>
      </c>
      <c r="Y10" s="165">
        <f t="shared" si="1"/>
        <v>58333.33333</v>
      </c>
      <c r="Z10" s="165">
        <f t="shared" si="1"/>
        <v>58333.33333</v>
      </c>
      <c r="AA10" s="165">
        <f t="shared" si="1"/>
        <v>99166.66667</v>
      </c>
      <c r="AB10" s="165">
        <f t="shared" si="1"/>
        <v>99166.66667</v>
      </c>
      <c r="AC10" s="165">
        <f t="shared" si="1"/>
        <v>99166.66667</v>
      </c>
      <c r="AD10" s="165">
        <f t="shared" si="1"/>
        <v>99166.66667</v>
      </c>
      <c r="AE10" s="165">
        <f t="shared" si="1"/>
        <v>99166.66667</v>
      </c>
      <c r="AF10" s="165">
        <f t="shared" si="1"/>
        <v>106666.6667</v>
      </c>
      <c r="AG10" s="165">
        <f t="shared" si="1"/>
        <v>106666.6667</v>
      </c>
      <c r="AH10" s="165">
        <f t="shared" si="1"/>
        <v>113750</v>
      </c>
      <c r="AI10" s="165">
        <f t="shared" si="1"/>
        <v>120833.3333</v>
      </c>
      <c r="AJ10" s="165">
        <f t="shared" si="1"/>
        <v>120833.3333</v>
      </c>
      <c r="AK10" s="165">
        <f t="shared" si="1"/>
        <v>120833.3333</v>
      </c>
      <c r="AL10" s="165">
        <f t="shared" si="1"/>
        <v>120833.3333</v>
      </c>
      <c r="AM10" s="165">
        <f t="shared" si="1"/>
        <v>120833.3333</v>
      </c>
      <c r="AN10" s="165">
        <f t="shared" si="1"/>
        <v>120833.3333</v>
      </c>
      <c r="AO10" s="165">
        <f t="shared" si="1"/>
        <v>120833.3333</v>
      </c>
      <c r="AP10" s="165">
        <f t="shared" si="1"/>
        <v>120833.3333</v>
      </c>
      <c r="AQ10" s="165">
        <f t="shared" si="1"/>
        <v>120833.3333</v>
      </c>
      <c r="AR10" s="165">
        <f t="shared" si="1"/>
        <v>120833.3333</v>
      </c>
      <c r="AS10" s="165">
        <f t="shared" si="1"/>
        <v>120833.3333</v>
      </c>
      <c r="AT10" s="165">
        <f t="shared" si="1"/>
        <v>120833.3333</v>
      </c>
      <c r="AU10" s="165">
        <f t="shared" si="1"/>
        <v>120833.3333</v>
      </c>
      <c r="AV10" s="165">
        <f t="shared" si="1"/>
        <v>120833.3333</v>
      </c>
      <c r="AW10" s="165">
        <f t="shared" si="1"/>
        <v>120833.3333</v>
      </c>
      <c r="AX10" s="165">
        <f t="shared" si="1"/>
        <v>120833.3333</v>
      </c>
      <c r="AY10" s="165">
        <f t="shared" si="1"/>
        <v>120833.3333</v>
      </c>
      <c r="AZ10" s="165">
        <f t="shared" si="1"/>
        <v>120833.3333</v>
      </c>
      <c r="BA10" s="165">
        <f t="shared" si="1"/>
        <v>120833.3333</v>
      </c>
      <c r="BB10" s="165">
        <f t="shared" si="1"/>
        <v>120833.3333</v>
      </c>
      <c r="BC10" s="165">
        <f t="shared" si="1"/>
        <v>120833.3333</v>
      </c>
      <c r="BD10" s="165">
        <f t="shared" si="1"/>
        <v>187500</v>
      </c>
      <c r="BE10" s="165">
        <f t="shared" si="1"/>
        <v>187500</v>
      </c>
      <c r="BF10" s="165">
        <f t="shared" si="1"/>
        <v>187500</v>
      </c>
      <c r="BG10" s="165">
        <f t="shared" si="1"/>
        <v>187500</v>
      </c>
      <c r="BH10" s="165">
        <f t="shared" si="1"/>
        <v>187500</v>
      </c>
      <c r="BI10" s="165">
        <f t="shared" si="1"/>
        <v>187500</v>
      </c>
      <c r="BJ10" s="165">
        <f t="shared" si="1"/>
        <v>187500</v>
      </c>
      <c r="BK10" s="165">
        <f t="shared" si="1"/>
        <v>187500</v>
      </c>
      <c r="BL10" s="165">
        <f t="shared" si="1"/>
        <v>187500</v>
      </c>
      <c r="BM10" s="165">
        <f t="shared" si="1"/>
        <v>187500</v>
      </c>
      <c r="BN10" s="165">
        <f t="shared" si="1"/>
        <v>187500</v>
      </c>
      <c r="BO10" s="165">
        <f t="shared" si="1"/>
        <v>187500</v>
      </c>
    </row>
    <row r="11">
      <c r="A11" s="74" t="s">
        <v>211</v>
      </c>
      <c r="B11" s="74"/>
      <c r="C11" s="106"/>
      <c r="D11" s="106"/>
      <c r="E11" s="106"/>
      <c r="F11" s="106"/>
      <c r="G11" s="106"/>
      <c r="H11" s="165">
        <f t="shared" ref="H11:BO11" si="2">H52</f>
        <v>0</v>
      </c>
      <c r="I11" s="165">
        <f t="shared" si="2"/>
        <v>0</v>
      </c>
      <c r="J11" s="165">
        <f t="shared" si="2"/>
        <v>0</v>
      </c>
      <c r="K11" s="165">
        <f t="shared" si="2"/>
        <v>0</v>
      </c>
      <c r="L11" s="165">
        <f t="shared" si="2"/>
        <v>0</v>
      </c>
      <c r="M11" s="165">
        <f t="shared" si="2"/>
        <v>0</v>
      </c>
      <c r="N11" s="165">
        <f t="shared" si="2"/>
        <v>0</v>
      </c>
      <c r="O11" s="165">
        <f t="shared" si="2"/>
        <v>0</v>
      </c>
      <c r="P11" s="165">
        <f t="shared" si="2"/>
        <v>0</v>
      </c>
      <c r="Q11" s="165">
        <f t="shared" si="2"/>
        <v>0</v>
      </c>
      <c r="R11" s="165">
        <f t="shared" si="2"/>
        <v>0</v>
      </c>
      <c r="S11" s="165">
        <f t="shared" si="2"/>
        <v>0</v>
      </c>
      <c r="T11" s="165">
        <f t="shared" si="2"/>
        <v>6666.666667</v>
      </c>
      <c r="U11" s="165">
        <f t="shared" si="2"/>
        <v>13333.33333</v>
      </c>
      <c r="V11" s="165">
        <f t="shared" si="2"/>
        <v>13333.33333</v>
      </c>
      <c r="W11" s="165">
        <f t="shared" si="2"/>
        <v>13333.33333</v>
      </c>
      <c r="X11" s="165">
        <f t="shared" si="2"/>
        <v>13333.33333</v>
      </c>
      <c r="Y11" s="165">
        <f t="shared" si="2"/>
        <v>13333.33333</v>
      </c>
      <c r="Z11" s="165">
        <f t="shared" si="2"/>
        <v>13333.33333</v>
      </c>
      <c r="AA11" s="165">
        <f t="shared" si="2"/>
        <v>45833.33333</v>
      </c>
      <c r="AB11" s="165">
        <f t="shared" si="2"/>
        <v>45833.33333</v>
      </c>
      <c r="AC11" s="165">
        <f t="shared" si="2"/>
        <v>62500</v>
      </c>
      <c r="AD11" s="165">
        <f t="shared" si="2"/>
        <v>77916.66667</v>
      </c>
      <c r="AE11" s="165">
        <f t="shared" si="2"/>
        <v>77916.66667</v>
      </c>
      <c r="AF11" s="165">
        <f t="shared" si="2"/>
        <v>77916.66667</v>
      </c>
      <c r="AG11" s="165">
        <f t="shared" si="2"/>
        <v>77916.66667</v>
      </c>
      <c r="AH11" s="165">
        <f t="shared" si="2"/>
        <v>77916.66667</v>
      </c>
      <c r="AI11" s="165">
        <f t="shared" si="2"/>
        <v>77916.66667</v>
      </c>
      <c r="AJ11" s="165">
        <f t="shared" si="2"/>
        <v>77916.66667</v>
      </c>
      <c r="AK11" s="165">
        <f t="shared" si="2"/>
        <v>77916.66667</v>
      </c>
      <c r="AL11" s="165">
        <f t="shared" si="2"/>
        <v>77916.66667</v>
      </c>
      <c r="AM11" s="165">
        <f t="shared" si="2"/>
        <v>77916.66667</v>
      </c>
      <c r="AN11" s="165">
        <f t="shared" si="2"/>
        <v>77916.66667</v>
      </c>
      <c r="AO11" s="165">
        <f t="shared" si="2"/>
        <v>77916.66667</v>
      </c>
      <c r="AP11" s="165">
        <f t="shared" si="2"/>
        <v>77916.66667</v>
      </c>
      <c r="AQ11" s="165">
        <f t="shared" si="2"/>
        <v>77916.66667</v>
      </c>
      <c r="AR11" s="165">
        <f t="shared" si="2"/>
        <v>77916.66667</v>
      </c>
      <c r="AS11" s="165">
        <f t="shared" si="2"/>
        <v>77916.66667</v>
      </c>
      <c r="AT11" s="165">
        <f t="shared" si="2"/>
        <v>77916.66667</v>
      </c>
      <c r="AU11" s="165">
        <f t="shared" si="2"/>
        <v>77916.66667</v>
      </c>
      <c r="AV11" s="165">
        <f t="shared" si="2"/>
        <v>77916.66667</v>
      </c>
      <c r="AW11" s="165">
        <f t="shared" si="2"/>
        <v>77916.66667</v>
      </c>
      <c r="AX11" s="165">
        <f t="shared" si="2"/>
        <v>77916.66667</v>
      </c>
      <c r="AY11" s="165">
        <f t="shared" si="2"/>
        <v>77916.66667</v>
      </c>
      <c r="AZ11" s="165">
        <f t="shared" si="2"/>
        <v>77916.66667</v>
      </c>
      <c r="BA11" s="165">
        <f t="shared" si="2"/>
        <v>77916.66667</v>
      </c>
      <c r="BB11" s="165">
        <f t="shared" si="2"/>
        <v>77916.66667</v>
      </c>
      <c r="BC11" s="165">
        <f t="shared" si="2"/>
        <v>77916.66667</v>
      </c>
      <c r="BD11" s="165">
        <f t="shared" si="2"/>
        <v>77916.66667</v>
      </c>
      <c r="BE11" s="165">
        <f t="shared" si="2"/>
        <v>77916.66667</v>
      </c>
      <c r="BF11" s="165">
        <f t="shared" si="2"/>
        <v>77916.66667</v>
      </c>
      <c r="BG11" s="165">
        <f t="shared" si="2"/>
        <v>77916.66667</v>
      </c>
      <c r="BH11" s="165">
        <f t="shared" si="2"/>
        <v>77916.66667</v>
      </c>
      <c r="BI11" s="165">
        <f t="shared" si="2"/>
        <v>77916.66667</v>
      </c>
      <c r="BJ11" s="165">
        <f t="shared" si="2"/>
        <v>77916.66667</v>
      </c>
      <c r="BK11" s="165">
        <f t="shared" si="2"/>
        <v>77916.66667</v>
      </c>
      <c r="BL11" s="165">
        <f t="shared" si="2"/>
        <v>77916.66667</v>
      </c>
      <c r="BM11" s="165">
        <f t="shared" si="2"/>
        <v>77916.66667</v>
      </c>
      <c r="BN11" s="165">
        <f t="shared" si="2"/>
        <v>77916.66667</v>
      </c>
      <c r="BO11" s="165">
        <f t="shared" si="2"/>
        <v>77916.66667</v>
      </c>
    </row>
    <row r="12">
      <c r="A12" s="74" t="s">
        <v>212</v>
      </c>
      <c r="B12" s="74"/>
      <c r="C12" s="165"/>
      <c r="D12" s="106"/>
      <c r="E12" s="106"/>
      <c r="F12" s="106"/>
      <c r="G12" s="106"/>
      <c r="H12" s="165">
        <f t="shared" ref="H12:BO12" si="3">H82</f>
        <v>0</v>
      </c>
      <c r="I12" s="165">
        <f t="shared" si="3"/>
        <v>0</v>
      </c>
      <c r="J12" s="165">
        <f t="shared" si="3"/>
        <v>0</v>
      </c>
      <c r="K12" s="165">
        <f t="shared" si="3"/>
        <v>15000</v>
      </c>
      <c r="L12" s="165">
        <f t="shared" si="3"/>
        <v>15000</v>
      </c>
      <c r="M12" s="165">
        <f t="shared" si="3"/>
        <v>15000</v>
      </c>
      <c r="N12" s="165">
        <f t="shared" si="3"/>
        <v>15000</v>
      </c>
      <c r="O12" s="165">
        <f t="shared" si="3"/>
        <v>29583.33333</v>
      </c>
      <c r="P12" s="165">
        <f t="shared" si="3"/>
        <v>63333.33333</v>
      </c>
      <c r="Q12" s="165">
        <f t="shared" si="3"/>
        <v>124166.6667</v>
      </c>
      <c r="R12" s="165">
        <f t="shared" si="3"/>
        <v>124166.6667</v>
      </c>
      <c r="S12" s="165">
        <f t="shared" si="3"/>
        <v>136666.6667</v>
      </c>
      <c r="T12" s="165">
        <f t="shared" si="3"/>
        <v>136666.6667</v>
      </c>
      <c r="U12" s="165">
        <f t="shared" si="3"/>
        <v>136666.6667</v>
      </c>
      <c r="V12" s="165">
        <f t="shared" si="3"/>
        <v>136666.6667</v>
      </c>
      <c r="W12" s="165">
        <f t="shared" si="3"/>
        <v>136666.6667</v>
      </c>
      <c r="X12" s="165">
        <f t="shared" si="3"/>
        <v>136666.6667</v>
      </c>
      <c r="Y12" s="165">
        <f t="shared" si="3"/>
        <v>136666.6667</v>
      </c>
      <c r="Z12" s="165">
        <f t="shared" si="3"/>
        <v>136666.6667</v>
      </c>
      <c r="AA12" s="165">
        <f t="shared" si="3"/>
        <v>184166.6667</v>
      </c>
      <c r="AB12" s="165">
        <f t="shared" si="3"/>
        <v>184166.6667</v>
      </c>
      <c r="AC12" s="165">
        <f t="shared" si="3"/>
        <v>184166.6667</v>
      </c>
      <c r="AD12" s="165">
        <f t="shared" si="3"/>
        <v>184166.6667</v>
      </c>
      <c r="AE12" s="165">
        <f t="shared" si="3"/>
        <v>184166.6667</v>
      </c>
      <c r="AF12" s="165">
        <f t="shared" si="3"/>
        <v>184166.6667</v>
      </c>
      <c r="AG12" s="165">
        <f t="shared" si="3"/>
        <v>184166.6667</v>
      </c>
      <c r="AH12" s="165">
        <f t="shared" si="3"/>
        <v>184166.6667</v>
      </c>
      <c r="AI12" s="165">
        <f t="shared" si="3"/>
        <v>184166.6667</v>
      </c>
      <c r="AJ12" s="165">
        <f t="shared" si="3"/>
        <v>184166.6667</v>
      </c>
      <c r="AK12" s="165">
        <f t="shared" si="3"/>
        <v>184166.6667</v>
      </c>
      <c r="AL12" s="165">
        <f t="shared" si="3"/>
        <v>184166.6667</v>
      </c>
      <c r="AM12" s="165">
        <f t="shared" si="3"/>
        <v>184166.6667</v>
      </c>
      <c r="AN12" s="165">
        <f t="shared" si="3"/>
        <v>184166.6667</v>
      </c>
      <c r="AO12" s="165">
        <f t="shared" si="3"/>
        <v>184166.6667</v>
      </c>
      <c r="AP12" s="165">
        <f t="shared" si="3"/>
        <v>184166.6667</v>
      </c>
      <c r="AQ12" s="165">
        <f t="shared" si="3"/>
        <v>184166.6667</v>
      </c>
      <c r="AR12" s="165">
        <f t="shared" si="3"/>
        <v>184166.6667</v>
      </c>
      <c r="AS12" s="165">
        <f t="shared" si="3"/>
        <v>184166.6667</v>
      </c>
      <c r="AT12" s="165">
        <f t="shared" si="3"/>
        <v>184166.6667</v>
      </c>
      <c r="AU12" s="165">
        <f t="shared" si="3"/>
        <v>184166.6667</v>
      </c>
      <c r="AV12" s="165">
        <f t="shared" si="3"/>
        <v>184166.6667</v>
      </c>
      <c r="AW12" s="165">
        <f t="shared" si="3"/>
        <v>184166.6667</v>
      </c>
      <c r="AX12" s="165">
        <f t="shared" si="3"/>
        <v>184166.6667</v>
      </c>
      <c r="AY12" s="165">
        <f t="shared" si="3"/>
        <v>184166.6667</v>
      </c>
      <c r="AZ12" s="165">
        <f t="shared" si="3"/>
        <v>184166.6667</v>
      </c>
      <c r="BA12" s="165">
        <f t="shared" si="3"/>
        <v>184166.6667</v>
      </c>
      <c r="BB12" s="165">
        <f t="shared" si="3"/>
        <v>184166.6667</v>
      </c>
      <c r="BC12" s="165">
        <f t="shared" si="3"/>
        <v>184166.6667</v>
      </c>
      <c r="BD12" s="165">
        <f t="shared" si="3"/>
        <v>184166.6667</v>
      </c>
      <c r="BE12" s="165">
        <f t="shared" si="3"/>
        <v>184166.6667</v>
      </c>
      <c r="BF12" s="165">
        <f t="shared" si="3"/>
        <v>184166.6667</v>
      </c>
      <c r="BG12" s="165">
        <f t="shared" si="3"/>
        <v>184166.6667</v>
      </c>
      <c r="BH12" s="165">
        <f t="shared" si="3"/>
        <v>184166.6667</v>
      </c>
      <c r="BI12" s="165">
        <f t="shared" si="3"/>
        <v>184166.6667</v>
      </c>
      <c r="BJ12" s="165">
        <f t="shared" si="3"/>
        <v>184166.6667</v>
      </c>
      <c r="BK12" s="165">
        <f t="shared" si="3"/>
        <v>184166.6667</v>
      </c>
      <c r="BL12" s="165">
        <f t="shared" si="3"/>
        <v>184166.6667</v>
      </c>
      <c r="BM12" s="165">
        <f t="shared" si="3"/>
        <v>184166.6667</v>
      </c>
      <c r="BN12" s="165">
        <f t="shared" si="3"/>
        <v>184166.6667</v>
      </c>
      <c r="BO12" s="165">
        <f t="shared" si="3"/>
        <v>184166.6667</v>
      </c>
    </row>
    <row r="13">
      <c r="A13" s="76" t="s">
        <v>213</v>
      </c>
      <c r="B13" s="76"/>
      <c r="C13" s="166"/>
      <c r="D13" s="70"/>
      <c r="E13" s="70"/>
      <c r="F13" s="70"/>
      <c r="G13" s="70"/>
      <c r="H13" s="167">
        <f t="shared" ref="H13:BO13" si="4">SUM(H10:H12)</f>
        <v>58333.33333</v>
      </c>
      <c r="I13" s="167">
        <f t="shared" si="4"/>
        <v>58333.33333</v>
      </c>
      <c r="J13" s="167">
        <f t="shared" si="4"/>
        <v>58333.33333</v>
      </c>
      <c r="K13" s="167">
        <f t="shared" si="4"/>
        <v>73333.33333</v>
      </c>
      <c r="L13" s="167">
        <f t="shared" si="4"/>
        <v>73333.33333</v>
      </c>
      <c r="M13" s="167">
        <f t="shared" si="4"/>
        <v>73333.33333</v>
      </c>
      <c r="N13" s="167">
        <f t="shared" si="4"/>
        <v>73333.33333</v>
      </c>
      <c r="O13" s="167">
        <f t="shared" si="4"/>
        <v>87916.66667</v>
      </c>
      <c r="P13" s="167">
        <f t="shared" si="4"/>
        <v>121666.6667</v>
      </c>
      <c r="Q13" s="167">
        <f t="shared" si="4"/>
        <v>182500</v>
      </c>
      <c r="R13" s="167">
        <f t="shared" si="4"/>
        <v>182500</v>
      </c>
      <c r="S13" s="167">
        <f t="shared" si="4"/>
        <v>195000</v>
      </c>
      <c r="T13" s="167">
        <f t="shared" si="4"/>
        <v>201666.6667</v>
      </c>
      <c r="U13" s="167">
        <f t="shared" si="4"/>
        <v>208333.3333</v>
      </c>
      <c r="V13" s="167">
        <f t="shared" si="4"/>
        <v>208333.3333</v>
      </c>
      <c r="W13" s="167">
        <f t="shared" si="4"/>
        <v>208333.3333</v>
      </c>
      <c r="X13" s="167">
        <f t="shared" si="4"/>
        <v>208333.3333</v>
      </c>
      <c r="Y13" s="167">
        <f t="shared" si="4"/>
        <v>208333.3333</v>
      </c>
      <c r="Z13" s="167">
        <f t="shared" si="4"/>
        <v>208333.3333</v>
      </c>
      <c r="AA13" s="167">
        <f t="shared" si="4"/>
        <v>329166.6667</v>
      </c>
      <c r="AB13" s="167">
        <f t="shared" si="4"/>
        <v>329166.6667</v>
      </c>
      <c r="AC13" s="167">
        <f t="shared" si="4"/>
        <v>345833.3333</v>
      </c>
      <c r="AD13" s="167">
        <f t="shared" si="4"/>
        <v>361250</v>
      </c>
      <c r="AE13" s="167">
        <f t="shared" si="4"/>
        <v>361250</v>
      </c>
      <c r="AF13" s="167">
        <f t="shared" si="4"/>
        <v>368750</v>
      </c>
      <c r="AG13" s="167">
        <f t="shared" si="4"/>
        <v>368750</v>
      </c>
      <c r="AH13" s="167">
        <f t="shared" si="4"/>
        <v>375833.3333</v>
      </c>
      <c r="AI13" s="167">
        <f t="shared" si="4"/>
        <v>382916.6667</v>
      </c>
      <c r="AJ13" s="167">
        <f t="shared" si="4"/>
        <v>382916.6667</v>
      </c>
      <c r="AK13" s="167">
        <f t="shared" si="4"/>
        <v>382916.6667</v>
      </c>
      <c r="AL13" s="167">
        <f t="shared" si="4"/>
        <v>382916.6667</v>
      </c>
      <c r="AM13" s="167">
        <f t="shared" si="4"/>
        <v>382916.6667</v>
      </c>
      <c r="AN13" s="167">
        <f t="shared" si="4"/>
        <v>382916.6667</v>
      </c>
      <c r="AO13" s="167">
        <f t="shared" si="4"/>
        <v>382916.6667</v>
      </c>
      <c r="AP13" s="167">
        <f t="shared" si="4"/>
        <v>382916.6667</v>
      </c>
      <c r="AQ13" s="167">
        <f t="shared" si="4"/>
        <v>382916.6667</v>
      </c>
      <c r="AR13" s="167">
        <f t="shared" si="4"/>
        <v>382916.6667</v>
      </c>
      <c r="AS13" s="167">
        <f t="shared" si="4"/>
        <v>382916.6667</v>
      </c>
      <c r="AT13" s="167">
        <f t="shared" si="4"/>
        <v>382916.6667</v>
      </c>
      <c r="AU13" s="167">
        <f t="shared" si="4"/>
        <v>382916.6667</v>
      </c>
      <c r="AV13" s="167">
        <f t="shared" si="4"/>
        <v>382916.6667</v>
      </c>
      <c r="AW13" s="167">
        <f t="shared" si="4"/>
        <v>382916.6667</v>
      </c>
      <c r="AX13" s="167">
        <f t="shared" si="4"/>
        <v>382916.6667</v>
      </c>
      <c r="AY13" s="167">
        <f t="shared" si="4"/>
        <v>382916.6667</v>
      </c>
      <c r="AZ13" s="167">
        <f t="shared" si="4"/>
        <v>382916.6667</v>
      </c>
      <c r="BA13" s="167">
        <f t="shared" si="4"/>
        <v>382916.6667</v>
      </c>
      <c r="BB13" s="167">
        <f t="shared" si="4"/>
        <v>382916.6667</v>
      </c>
      <c r="BC13" s="167">
        <f t="shared" si="4"/>
        <v>382916.6667</v>
      </c>
      <c r="BD13" s="167">
        <f t="shared" si="4"/>
        <v>449583.3333</v>
      </c>
      <c r="BE13" s="167">
        <f t="shared" si="4"/>
        <v>449583.3333</v>
      </c>
      <c r="BF13" s="167">
        <f t="shared" si="4"/>
        <v>449583.3333</v>
      </c>
      <c r="BG13" s="167">
        <f t="shared" si="4"/>
        <v>449583.3333</v>
      </c>
      <c r="BH13" s="167">
        <f t="shared" si="4"/>
        <v>449583.3333</v>
      </c>
      <c r="BI13" s="167">
        <f t="shared" si="4"/>
        <v>449583.3333</v>
      </c>
      <c r="BJ13" s="167">
        <f t="shared" si="4"/>
        <v>449583.3333</v>
      </c>
      <c r="BK13" s="167">
        <f t="shared" si="4"/>
        <v>449583.3333</v>
      </c>
      <c r="BL13" s="167">
        <f t="shared" si="4"/>
        <v>449583.3333</v>
      </c>
      <c r="BM13" s="167">
        <f t="shared" si="4"/>
        <v>449583.3333</v>
      </c>
      <c r="BN13" s="167">
        <f t="shared" si="4"/>
        <v>449583.3333</v>
      </c>
      <c r="BO13" s="167">
        <f t="shared" si="4"/>
        <v>449583.3333</v>
      </c>
    </row>
    <row r="14">
      <c r="A14" s="91" t="s">
        <v>214</v>
      </c>
      <c r="B14" s="91"/>
      <c r="C14" s="168"/>
      <c r="D14" s="168"/>
      <c r="E14" s="169"/>
      <c r="F14" s="169"/>
      <c r="G14" s="169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</row>
    <row r="15">
      <c r="A15" s="4" t="s">
        <v>215</v>
      </c>
      <c r="B15" s="4"/>
      <c r="C15" s="170">
        <f t="shared" ref="C15:G15" si="5">C157</f>
        <v>0.1415</v>
      </c>
      <c r="D15" s="170">
        <f t="shared" si="5"/>
        <v>0.1415</v>
      </c>
      <c r="E15" s="170">
        <f t="shared" si="5"/>
        <v>0.1415</v>
      </c>
      <c r="F15" s="170">
        <f t="shared" si="5"/>
        <v>0.1415</v>
      </c>
      <c r="G15" s="170">
        <f t="shared" si="5"/>
        <v>0.1415</v>
      </c>
      <c r="H15" s="12">
        <f t="shared" ref="H15:S15" si="6">H13*$C$15</f>
        <v>8254.166667</v>
      </c>
      <c r="I15" s="12">
        <f t="shared" si="6"/>
        <v>8254.166667</v>
      </c>
      <c r="J15" s="12">
        <f t="shared" si="6"/>
        <v>8254.166667</v>
      </c>
      <c r="K15" s="12">
        <f t="shared" si="6"/>
        <v>10376.66667</v>
      </c>
      <c r="L15" s="12">
        <f t="shared" si="6"/>
        <v>10376.66667</v>
      </c>
      <c r="M15" s="12">
        <f t="shared" si="6"/>
        <v>10376.66667</v>
      </c>
      <c r="N15" s="12">
        <f t="shared" si="6"/>
        <v>10376.66667</v>
      </c>
      <c r="O15" s="12">
        <f t="shared" si="6"/>
        <v>12440.20833</v>
      </c>
      <c r="P15" s="12">
        <f t="shared" si="6"/>
        <v>17215.83333</v>
      </c>
      <c r="Q15" s="12">
        <f t="shared" si="6"/>
        <v>25823.75</v>
      </c>
      <c r="R15" s="12">
        <f t="shared" si="6"/>
        <v>25823.75</v>
      </c>
      <c r="S15" s="12">
        <f t="shared" si="6"/>
        <v>27592.5</v>
      </c>
      <c r="T15" s="12">
        <f t="shared" ref="T15:AE15" si="7">T13*$D$15</f>
        <v>28535.83333</v>
      </c>
      <c r="U15" s="12">
        <f t="shared" si="7"/>
        <v>29479.16667</v>
      </c>
      <c r="V15" s="12">
        <f t="shared" si="7"/>
        <v>29479.16667</v>
      </c>
      <c r="W15" s="12">
        <f t="shared" si="7"/>
        <v>29479.16667</v>
      </c>
      <c r="X15" s="12">
        <f t="shared" si="7"/>
        <v>29479.16667</v>
      </c>
      <c r="Y15" s="12">
        <f t="shared" si="7"/>
        <v>29479.16667</v>
      </c>
      <c r="Z15" s="12">
        <f t="shared" si="7"/>
        <v>29479.16667</v>
      </c>
      <c r="AA15" s="12">
        <f t="shared" si="7"/>
        <v>46577.08333</v>
      </c>
      <c r="AB15" s="12">
        <f t="shared" si="7"/>
        <v>46577.08333</v>
      </c>
      <c r="AC15" s="12">
        <f t="shared" si="7"/>
        <v>48935.41667</v>
      </c>
      <c r="AD15" s="12">
        <f t="shared" si="7"/>
        <v>51116.875</v>
      </c>
      <c r="AE15" s="12">
        <f t="shared" si="7"/>
        <v>51116.875</v>
      </c>
      <c r="AF15" s="12">
        <f t="shared" ref="AF15:AQ15" si="8">AF13*$E$15</f>
        <v>52178.125</v>
      </c>
      <c r="AG15" s="12">
        <f t="shared" si="8"/>
        <v>52178.125</v>
      </c>
      <c r="AH15" s="12">
        <f t="shared" si="8"/>
        <v>53180.41667</v>
      </c>
      <c r="AI15" s="12">
        <f t="shared" si="8"/>
        <v>54182.70833</v>
      </c>
      <c r="AJ15" s="12">
        <f t="shared" si="8"/>
        <v>54182.70833</v>
      </c>
      <c r="AK15" s="12">
        <f t="shared" si="8"/>
        <v>54182.70833</v>
      </c>
      <c r="AL15" s="12">
        <f t="shared" si="8"/>
        <v>54182.70833</v>
      </c>
      <c r="AM15" s="12">
        <f t="shared" si="8"/>
        <v>54182.70833</v>
      </c>
      <c r="AN15" s="12">
        <f t="shared" si="8"/>
        <v>54182.70833</v>
      </c>
      <c r="AO15" s="12">
        <f t="shared" si="8"/>
        <v>54182.70833</v>
      </c>
      <c r="AP15" s="12">
        <f t="shared" si="8"/>
        <v>54182.70833</v>
      </c>
      <c r="AQ15" s="12">
        <f t="shared" si="8"/>
        <v>54182.70833</v>
      </c>
      <c r="AR15" s="12">
        <f t="shared" ref="AR15:BC15" si="9">AR13*$F$15</f>
        <v>54182.70833</v>
      </c>
      <c r="AS15" s="12">
        <f t="shared" si="9"/>
        <v>54182.70833</v>
      </c>
      <c r="AT15" s="12">
        <f t="shared" si="9"/>
        <v>54182.70833</v>
      </c>
      <c r="AU15" s="12">
        <f t="shared" si="9"/>
        <v>54182.70833</v>
      </c>
      <c r="AV15" s="12">
        <f t="shared" si="9"/>
        <v>54182.70833</v>
      </c>
      <c r="AW15" s="12">
        <f t="shared" si="9"/>
        <v>54182.70833</v>
      </c>
      <c r="AX15" s="12">
        <f t="shared" si="9"/>
        <v>54182.70833</v>
      </c>
      <c r="AY15" s="12">
        <f t="shared" si="9"/>
        <v>54182.70833</v>
      </c>
      <c r="AZ15" s="12">
        <f t="shared" si="9"/>
        <v>54182.70833</v>
      </c>
      <c r="BA15" s="12">
        <f t="shared" si="9"/>
        <v>54182.70833</v>
      </c>
      <c r="BB15" s="12">
        <f t="shared" si="9"/>
        <v>54182.70833</v>
      </c>
      <c r="BC15" s="12">
        <f t="shared" si="9"/>
        <v>54182.70833</v>
      </c>
      <c r="BD15" s="12">
        <f t="shared" ref="BD15:BO15" si="10">BD13*$G$15</f>
        <v>63616.04167</v>
      </c>
      <c r="BE15" s="12">
        <f t="shared" si="10"/>
        <v>63616.04167</v>
      </c>
      <c r="BF15" s="12">
        <f t="shared" si="10"/>
        <v>63616.04167</v>
      </c>
      <c r="BG15" s="12">
        <f t="shared" si="10"/>
        <v>63616.04167</v>
      </c>
      <c r="BH15" s="12">
        <f t="shared" si="10"/>
        <v>63616.04167</v>
      </c>
      <c r="BI15" s="12">
        <f t="shared" si="10"/>
        <v>63616.04167</v>
      </c>
      <c r="BJ15" s="12">
        <f t="shared" si="10"/>
        <v>63616.04167</v>
      </c>
      <c r="BK15" s="12">
        <f t="shared" si="10"/>
        <v>63616.04167</v>
      </c>
      <c r="BL15" s="12">
        <f t="shared" si="10"/>
        <v>63616.04167</v>
      </c>
      <c r="BM15" s="12">
        <f t="shared" si="10"/>
        <v>63616.04167</v>
      </c>
      <c r="BN15" s="12">
        <f t="shared" si="10"/>
        <v>63616.04167</v>
      </c>
      <c r="BO15" s="12">
        <f t="shared" si="10"/>
        <v>63616.04167</v>
      </c>
    </row>
    <row r="16">
      <c r="A16" s="171" t="s">
        <v>216</v>
      </c>
      <c r="B16" s="171"/>
      <c r="C16" s="172">
        <v>700.0</v>
      </c>
      <c r="D16" s="172">
        <v>700.0</v>
      </c>
      <c r="E16" s="172">
        <f t="shared" ref="E16:G16" si="11">D16</f>
        <v>700</v>
      </c>
      <c r="F16" s="172">
        <f t="shared" si="11"/>
        <v>700</v>
      </c>
      <c r="G16" s="172">
        <f t="shared" si="11"/>
        <v>700</v>
      </c>
      <c r="H16" s="12">
        <f t="shared" ref="H16:S16" si="12">H20*$C$16</f>
        <v>2100</v>
      </c>
      <c r="I16" s="12">
        <f t="shared" si="12"/>
        <v>2100</v>
      </c>
      <c r="J16" s="12">
        <f t="shared" si="12"/>
        <v>2100</v>
      </c>
      <c r="K16" s="12">
        <f t="shared" si="12"/>
        <v>2800</v>
      </c>
      <c r="L16" s="12">
        <f t="shared" si="12"/>
        <v>2800</v>
      </c>
      <c r="M16" s="12">
        <f t="shared" si="12"/>
        <v>2800</v>
      </c>
      <c r="N16" s="12">
        <f t="shared" si="12"/>
        <v>2800</v>
      </c>
      <c r="O16" s="12">
        <f t="shared" si="12"/>
        <v>3500</v>
      </c>
      <c r="P16" s="12">
        <f t="shared" si="12"/>
        <v>5600</v>
      </c>
      <c r="Q16" s="12">
        <f t="shared" si="12"/>
        <v>9100</v>
      </c>
      <c r="R16" s="12">
        <f t="shared" si="12"/>
        <v>9100</v>
      </c>
      <c r="S16" s="12">
        <f t="shared" si="12"/>
        <v>9800</v>
      </c>
      <c r="T16" s="12">
        <f t="shared" ref="T16:AE16" si="13">T20*$D$16</f>
        <v>10150</v>
      </c>
      <c r="U16" s="12">
        <f t="shared" si="13"/>
        <v>10500</v>
      </c>
      <c r="V16" s="12">
        <f t="shared" si="13"/>
        <v>10500</v>
      </c>
      <c r="W16" s="12">
        <f t="shared" si="13"/>
        <v>10500</v>
      </c>
      <c r="X16" s="12">
        <f t="shared" si="13"/>
        <v>10500</v>
      </c>
      <c r="Y16" s="12">
        <f t="shared" si="13"/>
        <v>10500</v>
      </c>
      <c r="Z16" s="12">
        <f t="shared" si="13"/>
        <v>10500</v>
      </c>
      <c r="AA16" s="12">
        <f t="shared" si="13"/>
        <v>20300</v>
      </c>
      <c r="AB16" s="12">
        <f t="shared" si="13"/>
        <v>27300</v>
      </c>
      <c r="AC16" s="12">
        <f t="shared" si="13"/>
        <v>28700</v>
      </c>
      <c r="AD16" s="12">
        <f t="shared" si="13"/>
        <v>30100</v>
      </c>
      <c r="AE16" s="12">
        <f t="shared" si="13"/>
        <v>32200</v>
      </c>
      <c r="AF16" s="12">
        <f t="shared" ref="AF16:AQ16" si="14">AF20*$E$16</f>
        <v>32900</v>
      </c>
      <c r="AG16" s="12">
        <f t="shared" si="14"/>
        <v>31500</v>
      </c>
      <c r="AH16" s="12">
        <f t="shared" si="14"/>
        <v>32900</v>
      </c>
      <c r="AI16" s="12">
        <f t="shared" si="14"/>
        <v>33600</v>
      </c>
      <c r="AJ16" s="12">
        <f t="shared" si="14"/>
        <v>34300</v>
      </c>
      <c r="AK16" s="12">
        <f t="shared" si="14"/>
        <v>34300</v>
      </c>
      <c r="AL16" s="12">
        <f t="shared" si="14"/>
        <v>34300</v>
      </c>
      <c r="AM16" s="12">
        <f t="shared" si="14"/>
        <v>34300</v>
      </c>
      <c r="AN16" s="12">
        <f t="shared" si="14"/>
        <v>34300</v>
      </c>
      <c r="AO16" s="12">
        <f t="shared" si="14"/>
        <v>34300</v>
      </c>
      <c r="AP16" s="12">
        <f t="shared" si="14"/>
        <v>34300</v>
      </c>
      <c r="AQ16" s="12">
        <f t="shared" si="14"/>
        <v>34300</v>
      </c>
      <c r="AR16" s="12">
        <f t="shared" ref="AR16:BC16" si="15">AR20*$F$16</f>
        <v>34300</v>
      </c>
      <c r="AS16" s="12">
        <f t="shared" si="15"/>
        <v>34300</v>
      </c>
      <c r="AT16" s="12">
        <f t="shared" si="15"/>
        <v>34300</v>
      </c>
      <c r="AU16" s="12">
        <f t="shared" si="15"/>
        <v>34300</v>
      </c>
      <c r="AV16" s="12">
        <f t="shared" si="15"/>
        <v>34300</v>
      </c>
      <c r="AW16" s="12">
        <f t="shared" si="15"/>
        <v>34300</v>
      </c>
      <c r="AX16" s="12">
        <f t="shared" si="15"/>
        <v>34300</v>
      </c>
      <c r="AY16" s="12">
        <f t="shared" si="15"/>
        <v>34300</v>
      </c>
      <c r="AZ16" s="12">
        <f t="shared" si="15"/>
        <v>34300</v>
      </c>
      <c r="BA16" s="12">
        <f t="shared" si="15"/>
        <v>34300</v>
      </c>
      <c r="BB16" s="12">
        <f t="shared" si="15"/>
        <v>34300</v>
      </c>
      <c r="BC16" s="12">
        <f t="shared" si="15"/>
        <v>34300</v>
      </c>
      <c r="BD16" s="12">
        <f t="shared" ref="BD16:BO16" si="16">BD20*$G$16</f>
        <v>34300</v>
      </c>
      <c r="BE16" s="12">
        <f t="shared" si="16"/>
        <v>34300</v>
      </c>
      <c r="BF16" s="12">
        <f t="shared" si="16"/>
        <v>34300</v>
      </c>
      <c r="BG16" s="12">
        <f t="shared" si="16"/>
        <v>34300</v>
      </c>
      <c r="BH16" s="12">
        <f t="shared" si="16"/>
        <v>34300</v>
      </c>
      <c r="BI16" s="12">
        <f t="shared" si="16"/>
        <v>34300</v>
      </c>
      <c r="BJ16" s="12">
        <f t="shared" si="16"/>
        <v>34300</v>
      </c>
      <c r="BK16" s="12">
        <f t="shared" si="16"/>
        <v>34300</v>
      </c>
      <c r="BL16" s="12">
        <f t="shared" si="16"/>
        <v>34300</v>
      </c>
      <c r="BM16" s="12">
        <f t="shared" si="16"/>
        <v>34300</v>
      </c>
      <c r="BN16" s="12">
        <f t="shared" si="16"/>
        <v>34300</v>
      </c>
      <c r="BO16" s="12">
        <f t="shared" si="16"/>
        <v>34300</v>
      </c>
    </row>
    <row r="17">
      <c r="A17" s="76" t="s">
        <v>217</v>
      </c>
      <c r="B17" s="76"/>
      <c r="C17" s="122"/>
      <c r="D17" s="122"/>
      <c r="E17" s="173"/>
      <c r="F17" s="173"/>
      <c r="G17" s="173"/>
      <c r="H17" s="174">
        <f t="shared" ref="H17:BO17" si="17">SUM(H15:H16)</f>
        <v>10354.16667</v>
      </c>
      <c r="I17" s="174">
        <f t="shared" si="17"/>
        <v>10354.16667</v>
      </c>
      <c r="J17" s="174">
        <f t="shared" si="17"/>
        <v>10354.16667</v>
      </c>
      <c r="K17" s="174">
        <f t="shared" si="17"/>
        <v>13176.66667</v>
      </c>
      <c r="L17" s="174">
        <f t="shared" si="17"/>
        <v>13176.66667</v>
      </c>
      <c r="M17" s="174">
        <f t="shared" si="17"/>
        <v>13176.66667</v>
      </c>
      <c r="N17" s="174">
        <f t="shared" si="17"/>
        <v>13176.66667</v>
      </c>
      <c r="O17" s="174">
        <f t="shared" si="17"/>
        <v>15940.20833</v>
      </c>
      <c r="P17" s="174">
        <f t="shared" si="17"/>
        <v>22815.83333</v>
      </c>
      <c r="Q17" s="174">
        <f t="shared" si="17"/>
        <v>34923.75</v>
      </c>
      <c r="R17" s="174">
        <f t="shared" si="17"/>
        <v>34923.75</v>
      </c>
      <c r="S17" s="174">
        <f t="shared" si="17"/>
        <v>37392.5</v>
      </c>
      <c r="T17" s="174">
        <f t="shared" si="17"/>
        <v>38685.83333</v>
      </c>
      <c r="U17" s="174">
        <f t="shared" si="17"/>
        <v>39979.16667</v>
      </c>
      <c r="V17" s="174">
        <f t="shared" si="17"/>
        <v>39979.16667</v>
      </c>
      <c r="W17" s="174">
        <f t="shared" si="17"/>
        <v>39979.16667</v>
      </c>
      <c r="X17" s="174">
        <f t="shared" si="17"/>
        <v>39979.16667</v>
      </c>
      <c r="Y17" s="174">
        <f t="shared" si="17"/>
        <v>39979.16667</v>
      </c>
      <c r="Z17" s="174">
        <f t="shared" si="17"/>
        <v>39979.16667</v>
      </c>
      <c r="AA17" s="174">
        <f t="shared" si="17"/>
        <v>66877.08333</v>
      </c>
      <c r="AB17" s="174">
        <f t="shared" si="17"/>
        <v>73877.08333</v>
      </c>
      <c r="AC17" s="174">
        <f t="shared" si="17"/>
        <v>77635.41667</v>
      </c>
      <c r="AD17" s="174">
        <f t="shared" si="17"/>
        <v>81216.875</v>
      </c>
      <c r="AE17" s="174">
        <f t="shared" si="17"/>
        <v>83316.875</v>
      </c>
      <c r="AF17" s="174">
        <f t="shared" si="17"/>
        <v>85078.125</v>
      </c>
      <c r="AG17" s="174">
        <f t="shared" si="17"/>
        <v>83678.125</v>
      </c>
      <c r="AH17" s="174">
        <f t="shared" si="17"/>
        <v>86080.41667</v>
      </c>
      <c r="AI17" s="174">
        <f t="shared" si="17"/>
        <v>87782.70833</v>
      </c>
      <c r="AJ17" s="174">
        <f t="shared" si="17"/>
        <v>88482.70833</v>
      </c>
      <c r="AK17" s="174">
        <f t="shared" si="17"/>
        <v>88482.70833</v>
      </c>
      <c r="AL17" s="174">
        <f t="shared" si="17"/>
        <v>88482.70833</v>
      </c>
      <c r="AM17" s="174">
        <f t="shared" si="17"/>
        <v>88482.70833</v>
      </c>
      <c r="AN17" s="174">
        <f t="shared" si="17"/>
        <v>88482.70833</v>
      </c>
      <c r="AO17" s="174">
        <f t="shared" si="17"/>
        <v>88482.70833</v>
      </c>
      <c r="AP17" s="174">
        <f t="shared" si="17"/>
        <v>88482.70833</v>
      </c>
      <c r="AQ17" s="174">
        <f t="shared" si="17"/>
        <v>88482.70833</v>
      </c>
      <c r="AR17" s="174">
        <f t="shared" si="17"/>
        <v>88482.70833</v>
      </c>
      <c r="AS17" s="174">
        <f t="shared" si="17"/>
        <v>88482.70833</v>
      </c>
      <c r="AT17" s="174">
        <f t="shared" si="17"/>
        <v>88482.70833</v>
      </c>
      <c r="AU17" s="174">
        <f t="shared" si="17"/>
        <v>88482.70833</v>
      </c>
      <c r="AV17" s="174">
        <f t="shared" si="17"/>
        <v>88482.70833</v>
      </c>
      <c r="AW17" s="174">
        <f t="shared" si="17"/>
        <v>88482.70833</v>
      </c>
      <c r="AX17" s="174">
        <f t="shared" si="17"/>
        <v>88482.70833</v>
      </c>
      <c r="AY17" s="174">
        <f t="shared" si="17"/>
        <v>88482.70833</v>
      </c>
      <c r="AZ17" s="174">
        <f t="shared" si="17"/>
        <v>88482.70833</v>
      </c>
      <c r="BA17" s="174">
        <f t="shared" si="17"/>
        <v>88482.70833</v>
      </c>
      <c r="BB17" s="174">
        <f t="shared" si="17"/>
        <v>88482.70833</v>
      </c>
      <c r="BC17" s="174">
        <f t="shared" si="17"/>
        <v>88482.70833</v>
      </c>
      <c r="BD17" s="174">
        <f t="shared" si="17"/>
        <v>97916.04167</v>
      </c>
      <c r="BE17" s="174">
        <f t="shared" si="17"/>
        <v>97916.04167</v>
      </c>
      <c r="BF17" s="174">
        <f t="shared" si="17"/>
        <v>97916.04167</v>
      </c>
      <c r="BG17" s="174">
        <f t="shared" si="17"/>
        <v>97916.04167</v>
      </c>
      <c r="BH17" s="174">
        <f t="shared" si="17"/>
        <v>97916.04167</v>
      </c>
      <c r="BI17" s="174">
        <f t="shared" si="17"/>
        <v>97916.04167</v>
      </c>
      <c r="BJ17" s="174">
        <f t="shared" si="17"/>
        <v>97916.04167</v>
      </c>
      <c r="BK17" s="174">
        <f t="shared" si="17"/>
        <v>97916.04167</v>
      </c>
      <c r="BL17" s="174">
        <f t="shared" si="17"/>
        <v>97916.04167</v>
      </c>
      <c r="BM17" s="174">
        <f t="shared" si="17"/>
        <v>97916.04167</v>
      </c>
      <c r="BN17" s="174">
        <f t="shared" si="17"/>
        <v>97916.04167</v>
      </c>
      <c r="BO17" s="174">
        <f t="shared" si="17"/>
        <v>97916.04167</v>
      </c>
    </row>
    <row r="18">
      <c r="A18" s="91" t="s">
        <v>218</v>
      </c>
      <c r="B18" s="91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</row>
    <row r="19">
      <c r="A19" s="74" t="s">
        <v>219</v>
      </c>
      <c r="B19" s="74"/>
      <c r="C19" s="106"/>
      <c r="D19" s="106"/>
      <c r="E19" s="106"/>
      <c r="F19" s="106"/>
      <c r="G19" s="106"/>
      <c r="H19" s="175">
        <f t="shared" ref="H19:BO19" si="18">H23+H24+H41+H55</f>
        <v>3</v>
      </c>
      <c r="I19" s="175">
        <f t="shared" si="18"/>
        <v>0</v>
      </c>
      <c r="J19" s="175">
        <f t="shared" si="18"/>
        <v>0</v>
      </c>
      <c r="K19" s="175">
        <f t="shared" si="18"/>
        <v>1</v>
      </c>
      <c r="L19" s="175">
        <f t="shared" si="18"/>
        <v>0</v>
      </c>
      <c r="M19" s="175">
        <f t="shared" si="18"/>
        <v>0</v>
      </c>
      <c r="N19" s="175">
        <f t="shared" si="18"/>
        <v>0</v>
      </c>
      <c r="O19" s="175">
        <f t="shared" si="18"/>
        <v>1</v>
      </c>
      <c r="P19" s="175">
        <f t="shared" si="18"/>
        <v>3</v>
      </c>
      <c r="Q19" s="175">
        <f t="shared" si="18"/>
        <v>5</v>
      </c>
      <c r="R19" s="175">
        <f t="shared" si="18"/>
        <v>0</v>
      </c>
      <c r="S19" s="175">
        <f t="shared" si="18"/>
        <v>1</v>
      </c>
      <c r="T19" s="175">
        <f t="shared" si="18"/>
        <v>0.5</v>
      </c>
      <c r="U19" s="175">
        <f t="shared" si="18"/>
        <v>0.5</v>
      </c>
      <c r="V19" s="175">
        <f t="shared" si="18"/>
        <v>0</v>
      </c>
      <c r="W19" s="175">
        <f t="shared" si="18"/>
        <v>0</v>
      </c>
      <c r="X19" s="175">
        <f t="shared" si="18"/>
        <v>0</v>
      </c>
      <c r="Y19" s="175">
        <f t="shared" si="18"/>
        <v>0</v>
      </c>
      <c r="Z19" s="175">
        <f t="shared" si="18"/>
        <v>0</v>
      </c>
      <c r="AA19" s="175">
        <f t="shared" si="18"/>
        <v>14</v>
      </c>
      <c r="AB19" s="175">
        <f t="shared" si="18"/>
        <v>10</v>
      </c>
      <c r="AC19" s="175">
        <f t="shared" si="18"/>
        <v>2</v>
      </c>
      <c r="AD19" s="175">
        <f t="shared" si="18"/>
        <v>2</v>
      </c>
      <c r="AE19" s="175">
        <f t="shared" si="18"/>
        <v>3</v>
      </c>
      <c r="AF19" s="175">
        <f t="shared" si="18"/>
        <v>1</v>
      </c>
      <c r="AG19" s="175">
        <f t="shared" si="18"/>
        <v>-2</v>
      </c>
      <c r="AH19" s="175">
        <f t="shared" si="18"/>
        <v>2</v>
      </c>
      <c r="AI19" s="175">
        <f t="shared" si="18"/>
        <v>1</v>
      </c>
      <c r="AJ19" s="175">
        <f t="shared" si="18"/>
        <v>1</v>
      </c>
      <c r="AK19" s="175">
        <f t="shared" si="18"/>
        <v>0</v>
      </c>
      <c r="AL19" s="175">
        <f t="shared" si="18"/>
        <v>0</v>
      </c>
      <c r="AM19" s="175">
        <f t="shared" si="18"/>
        <v>0</v>
      </c>
      <c r="AN19" s="175">
        <f t="shared" si="18"/>
        <v>0</v>
      </c>
      <c r="AO19" s="175">
        <f t="shared" si="18"/>
        <v>0</v>
      </c>
      <c r="AP19" s="175">
        <f t="shared" si="18"/>
        <v>0</v>
      </c>
      <c r="AQ19" s="175">
        <f t="shared" si="18"/>
        <v>0</v>
      </c>
      <c r="AR19" s="175">
        <f t="shared" si="18"/>
        <v>0</v>
      </c>
      <c r="AS19" s="175">
        <f t="shared" si="18"/>
        <v>0</v>
      </c>
      <c r="AT19" s="175">
        <f t="shared" si="18"/>
        <v>0</v>
      </c>
      <c r="AU19" s="175">
        <f t="shared" si="18"/>
        <v>0</v>
      </c>
      <c r="AV19" s="175">
        <f t="shared" si="18"/>
        <v>0</v>
      </c>
      <c r="AW19" s="175">
        <f t="shared" si="18"/>
        <v>0</v>
      </c>
      <c r="AX19" s="175">
        <f t="shared" si="18"/>
        <v>0</v>
      </c>
      <c r="AY19" s="175">
        <f t="shared" si="18"/>
        <v>0</v>
      </c>
      <c r="AZ19" s="175">
        <f t="shared" si="18"/>
        <v>0</v>
      </c>
      <c r="BA19" s="175">
        <f t="shared" si="18"/>
        <v>0</v>
      </c>
      <c r="BB19" s="175">
        <f t="shared" si="18"/>
        <v>0</v>
      </c>
      <c r="BC19" s="175">
        <f t="shared" si="18"/>
        <v>0</v>
      </c>
      <c r="BD19" s="175">
        <f t="shared" si="18"/>
        <v>0</v>
      </c>
      <c r="BE19" s="175">
        <f t="shared" si="18"/>
        <v>0</v>
      </c>
      <c r="BF19" s="175">
        <f t="shared" si="18"/>
        <v>0</v>
      </c>
      <c r="BG19" s="175">
        <f t="shared" si="18"/>
        <v>0</v>
      </c>
      <c r="BH19" s="175">
        <f t="shared" si="18"/>
        <v>0</v>
      </c>
      <c r="BI19" s="175">
        <f t="shared" si="18"/>
        <v>0</v>
      </c>
      <c r="BJ19" s="175">
        <f t="shared" si="18"/>
        <v>0</v>
      </c>
      <c r="BK19" s="175">
        <f t="shared" si="18"/>
        <v>0</v>
      </c>
      <c r="BL19" s="175">
        <f t="shared" si="18"/>
        <v>0</v>
      </c>
      <c r="BM19" s="175">
        <f t="shared" si="18"/>
        <v>0</v>
      </c>
      <c r="BN19" s="175">
        <f t="shared" si="18"/>
        <v>0</v>
      </c>
      <c r="BO19" s="175">
        <f t="shared" si="18"/>
        <v>0</v>
      </c>
    </row>
    <row r="20">
      <c r="A20" s="76" t="s">
        <v>220</v>
      </c>
      <c r="B20" s="76"/>
      <c r="C20" s="70"/>
      <c r="D20" s="70"/>
      <c r="E20" s="70"/>
      <c r="F20" s="70"/>
      <c r="G20" s="70"/>
      <c r="H20" s="176">
        <f>H19</f>
        <v>3</v>
      </c>
      <c r="I20" s="176">
        <f t="shared" ref="I20:BO20" si="19">I19+H20</f>
        <v>3</v>
      </c>
      <c r="J20" s="176">
        <f t="shared" si="19"/>
        <v>3</v>
      </c>
      <c r="K20" s="176">
        <f t="shared" si="19"/>
        <v>4</v>
      </c>
      <c r="L20" s="176">
        <f t="shared" si="19"/>
        <v>4</v>
      </c>
      <c r="M20" s="176">
        <f t="shared" si="19"/>
        <v>4</v>
      </c>
      <c r="N20" s="176">
        <f t="shared" si="19"/>
        <v>4</v>
      </c>
      <c r="O20" s="176">
        <f t="shared" si="19"/>
        <v>5</v>
      </c>
      <c r="P20" s="176">
        <f t="shared" si="19"/>
        <v>8</v>
      </c>
      <c r="Q20" s="176">
        <f t="shared" si="19"/>
        <v>13</v>
      </c>
      <c r="R20" s="176">
        <f t="shared" si="19"/>
        <v>13</v>
      </c>
      <c r="S20" s="176">
        <f t="shared" si="19"/>
        <v>14</v>
      </c>
      <c r="T20" s="176">
        <f t="shared" si="19"/>
        <v>14.5</v>
      </c>
      <c r="U20" s="176">
        <f t="shared" si="19"/>
        <v>15</v>
      </c>
      <c r="V20" s="176">
        <f t="shared" si="19"/>
        <v>15</v>
      </c>
      <c r="W20" s="176">
        <f t="shared" si="19"/>
        <v>15</v>
      </c>
      <c r="X20" s="176">
        <f t="shared" si="19"/>
        <v>15</v>
      </c>
      <c r="Y20" s="176">
        <f t="shared" si="19"/>
        <v>15</v>
      </c>
      <c r="Z20" s="176">
        <f t="shared" si="19"/>
        <v>15</v>
      </c>
      <c r="AA20" s="176">
        <f t="shared" si="19"/>
        <v>29</v>
      </c>
      <c r="AB20" s="176">
        <f t="shared" si="19"/>
        <v>39</v>
      </c>
      <c r="AC20" s="176">
        <f t="shared" si="19"/>
        <v>41</v>
      </c>
      <c r="AD20" s="176">
        <f t="shared" si="19"/>
        <v>43</v>
      </c>
      <c r="AE20" s="176">
        <f t="shared" si="19"/>
        <v>46</v>
      </c>
      <c r="AF20" s="176">
        <f t="shared" si="19"/>
        <v>47</v>
      </c>
      <c r="AG20" s="176">
        <f t="shared" si="19"/>
        <v>45</v>
      </c>
      <c r="AH20" s="176">
        <f t="shared" si="19"/>
        <v>47</v>
      </c>
      <c r="AI20" s="176">
        <f t="shared" si="19"/>
        <v>48</v>
      </c>
      <c r="AJ20" s="176">
        <f t="shared" si="19"/>
        <v>49</v>
      </c>
      <c r="AK20" s="176">
        <f t="shared" si="19"/>
        <v>49</v>
      </c>
      <c r="AL20" s="176">
        <f t="shared" si="19"/>
        <v>49</v>
      </c>
      <c r="AM20" s="176">
        <f t="shared" si="19"/>
        <v>49</v>
      </c>
      <c r="AN20" s="176">
        <f t="shared" si="19"/>
        <v>49</v>
      </c>
      <c r="AO20" s="176">
        <f t="shared" si="19"/>
        <v>49</v>
      </c>
      <c r="AP20" s="176">
        <f t="shared" si="19"/>
        <v>49</v>
      </c>
      <c r="AQ20" s="176">
        <f t="shared" si="19"/>
        <v>49</v>
      </c>
      <c r="AR20" s="176">
        <f t="shared" si="19"/>
        <v>49</v>
      </c>
      <c r="AS20" s="176">
        <f t="shared" si="19"/>
        <v>49</v>
      </c>
      <c r="AT20" s="176">
        <f t="shared" si="19"/>
        <v>49</v>
      </c>
      <c r="AU20" s="176">
        <f t="shared" si="19"/>
        <v>49</v>
      </c>
      <c r="AV20" s="176">
        <f t="shared" si="19"/>
        <v>49</v>
      </c>
      <c r="AW20" s="176">
        <f t="shared" si="19"/>
        <v>49</v>
      </c>
      <c r="AX20" s="176">
        <f t="shared" si="19"/>
        <v>49</v>
      </c>
      <c r="AY20" s="176">
        <f t="shared" si="19"/>
        <v>49</v>
      </c>
      <c r="AZ20" s="176">
        <f t="shared" si="19"/>
        <v>49</v>
      </c>
      <c r="BA20" s="176">
        <f t="shared" si="19"/>
        <v>49</v>
      </c>
      <c r="BB20" s="176">
        <f t="shared" si="19"/>
        <v>49</v>
      </c>
      <c r="BC20" s="176">
        <f t="shared" si="19"/>
        <v>49</v>
      </c>
      <c r="BD20" s="176">
        <f t="shared" si="19"/>
        <v>49</v>
      </c>
      <c r="BE20" s="176">
        <f t="shared" si="19"/>
        <v>49</v>
      </c>
      <c r="BF20" s="176">
        <f t="shared" si="19"/>
        <v>49</v>
      </c>
      <c r="BG20" s="176">
        <f t="shared" si="19"/>
        <v>49</v>
      </c>
      <c r="BH20" s="176">
        <f t="shared" si="19"/>
        <v>49</v>
      </c>
      <c r="BI20" s="176">
        <f t="shared" si="19"/>
        <v>49</v>
      </c>
      <c r="BJ20" s="176">
        <f t="shared" si="19"/>
        <v>49</v>
      </c>
      <c r="BK20" s="176">
        <f t="shared" si="19"/>
        <v>49</v>
      </c>
      <c r="BL20" s="176">
        <f t="shared" si="19"/>
        <v>49</v>
      </c>
      <c r="BM20" s="176">
        <f t="shared" si="19"/>
        <v>49</v>
      </c>
      <c r="BN20" s="176">
        <f t="shared" si="19"/>
        <v>49</v>
      </c>
      <c r="BO20" s="176">
        <f t="shared" si="19"/>
        <v>49</v>
      </c>
    </row>
    <row r="21" ht="15.75" customHeight="1">
      <c r="A21" s="71" t="s">
        <v>221</v>
      </c>
      <c r="B21" s="71"/>
      <c r="C21" s="164"/>
      <c r="D21" s="164"/>
      <c r="E21" s="164"/>
      <c r="F21" s="164"/>
      <c r="G21" s="164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</row>
    <row r="22" ht="15.75" customHeight="1">
      <c r="A22" s="1" t="s">
        <v>222</v>
      </c>
      <c r="B22" s="1"/>
      <c r="C22" s="70"/>
      <c r="D22" s="70"/>
      <c r="E22" s="70"/>
      <c r="F22" s="70"/>
      <c r="G22" s="70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</row>
    <row r="23" ht="15.75" customHeight="1">
      <c r="A23" s="79" t="s">
        <v>223</v>
      </c>
      <c r="B23" s="79"/>
      <c r="C23" s="110"/>
      <c r="D23" s="110"/>
      <c r="E23" s="110"/>
      <c r="F23" s="110"/>
      <c r="G23" s="110"/>
      <c r="H23" s="178">
        <f t="shared" ref="H23:H24" si="21">H87</f>
        <v>3</v>
      </c>
      <c r="I23" s="178">
        <f t="shared" ref="I23:BO23" si="20">+I25-H25</f>
        <v>0</v>
      </c>
      <c r="J23" s="178">
        <f t="shared" si="20"/>
        <v>0</v>
      </c>
      <c r="K23" s="178">
        <f t="shared" si="20"/>
        <v>0</v>
      </c>
      <c r="L23" s="178">
        <f t="shared" si="20"/>
        <v>0</v>
      </c>
      <c r="M23" s="178">
        <f t="shared" si="20"/>
        <v>0</v>
      </c>
      <c r="N23" s="178">
        <f t="shared" si="20"/>
        <v>0</v>
      </c>
      <c r="O23" s="178">
        <f t="shared" si="20"/>
        <v>0</v>
      </c>
      <c r="P23" s="178">
        <f t="shared" si="20"/>
        <v>0</v>
      </c>
      <c r="Q23" s="178">
        <f t="shared" si="20"/>
        <v>0</v>
      </c>
      <c r="R23" s="178">
        <f t="shared" si="20"/>
        <v>0</v>
      </c>
      <c r="S23" s="178">
        <f t="shared" si="20"/>
        <v>0</v>
      </c>
      <c r="T23" s="178">
        <f t="shared" si="20"/>
        <v>0</v>
      </c>
      <c r="U23" s="178">
        <f t="shared" si="20"/>
        <v>0</v>
      </c>
      <c r="V23" s="178">
        <f t="shared" si="20"/>
        <v>0</v>
      </c>
      <c r="W23" s="178">
        <f t="shared" si="20"/>
        <v>0</v>
      </c>
      <c r="X23" s="178">
        <f t="shared" si="20"/>
        <v>0</v>
      </c>
      <c r="Y23" s="178">
        <f t="shared" si="20"/>
        <v>0</v>
      </c>
      <c r="Z23" s="178">
        <f t="shared" si="20"/>
        <v>0</v>
      </c>
      <c r="AA23" s="178">
        <f t="shared" si="20"/>
        <v>4</v>
      </c>
      <c r="AB23" s="178">
        <f t="shared" si="20"/>
        <v>0</v>
      </c>
      <c r="AC23" s="178">
        <f t="shared" si="20"/>
        <v>0</v>
      </c>
      <c r="AD23" s="178">
        <f t="shared" si="20"/>
        <v>0</v>
      </c>
      <c r="AE23" s="178">
        <f t="shared" si="20"/>
        <v>0</v>
      </c>
      <c r="AF23" s="178">
        <f t="shared" si="20"/>
        <v>1</v>
      </c>
      <c r="AG23" s="178">
        <f t="shared" si="20"/>
        <v>0</v>
      </c>
      <c r="AH23" s="178">
        <f t="shared" si="20"/>
        <v>2</v>
      </c>
      <c r="AI23" s="178">
        <f t="shared" si="20"/>
        <v>1</v>
      </c>
      <c r="AJ23" s="178">
        <f t="shared" si="20"/>
        <v>1</v>
      </c>
      <c r="AK23" s="178">
        <f t="shared" si="20"/>
        <v>0</v>
      </c>
      <c r="AL23" s="178">
        <f t="shared" si="20"/>
        <v>0</v>
      </c>
      <c r="AM23" s="178">
        <f t="shared" si="20"/>
        <v>0</v>
      </c>
      <c r="AN23" s="178">
        <f t="shared" si="20"/>
        <v>0</v>
      </c>
      <c r="AO23" s="178">
        <f t="shared" si="20"/>
        <v>0</v>
      </c>
      <c r="AP23" s="178">
        <f t="shared" si="20"/>
        <v>0</v>
      </c>
      <c r="AQ23" s="178">
        <f t="shared" si="20"/>
        <v>0</v>
      </c>
      <c r="AR23" s="178">
        <f t="shared" si="20"/>
        <v>0</v>
      </c>
      <c r="AS23" s="178">
        <f t="shared" si="20"/>
        <v>0</v>
      </c>
      <c r="AT23" s="178">
        <f t="shared" si="20"/>
        <v>0</v>
      </c>
      <c r="AU23" s="178">
        <f t="shared" si="20"/>
        <v>0</v>
      </c>
      <c r="AV23" s="178">
        <f t="shared" si="20"/>
        <v>0</v>
      </c>
      <c r="AW23" s="178">
        <f t="shared" si="20"/>
        <v>0</v>
      </c>
      <c r="AX23" s="178">
        <f t="shared" si="20"/>
        <v>0</v>
      </c>
      <c r="AY23" s="178">
        <f t="shared" si="20"/>
        <v>0</v>
      </c>
      <c r="AZ23" s="178">
        <f t="shared" si="20"/>
        <v>0</v>
      </c>
      <c r="BA23" s="178">
        <f t="shared" si="20"/>
        <v>0</v>
      </c>
      <c r="BB23" s="178">
        <f t="shared" si="20"/>
        <v>0</v>
      </c>
      <c r="BC23" s="178">
        <f t="shared" si="20"/>
        <v>0</v>
      </c>
      <c r="BD23" s="178">
        <f t="shared" si="20"/>
        <v>0</v>
      </c>
      <c r="BE23" s="178">
        <f t="shared" si="20"/>
        <v>0</v>
      </c>
      <c r="BF23" s="178">
        <f t="shared" si="20"/>
        <v>0</v>
      </c>
      <c r="BG23" s="178">
        <f t="shared" si="20"/>
        <v>0</v>
      </c>
      <c r="BH23" s="178">
        <f t="shared" si="20"/>
        <v>0</v>
      </c>
      <c r="BI23" s="178">
        <f t="shared" si="20"/>
        <v>0</v>
      </c>
      <c r="BJ23" s="178">
        <f t="shared" si="20"/>
        <v>0</v>
      </c>
      <c r="BK23" s="178">
        <f t="shared" si="20"/>
        <v>0</v>
      </c>
      <c r="BL23" s="178">
        <f t="shared" si="20"/>
        <v>0</v>
      </c>
      <c r="BM23" s="178">
        <f t="shared" si="20"/>
        <v>0</v>
      </c>
      <c r="BN23" s="178">
        <f t="shared" si="20"/>
        <v>0</v>
      </c>
      <c r="BO23" s="178">
        <f t="shared" si="20"/>
        <v>0</v>
      </c>
    </row>
    <row r="24" ht="15.75" customHeight="1">
      <c r="A24" s="79" t="s">
        <v>224</v>
      </c>
      <c r="B24" s="79"/>
      <c r="C24" s="110"/>
      <c r="D24" s="110"/>
      <c r="E24" s="110"/>
      <c r="F24" s="110"/>
      <c r="G24" s="110"/>
      <c r="H24" s="178">
        <f t="shared" si="21"/>
        <v>0</v>
      </c>
      <c r="I24" s="178">
        <v>0.0</v>
      </c>
      <c r="J24" s="178">
        <v>0.0</v>
      </c>
      <c r="K24" s="178">
        <v>0.0</v>
      </c>
      <c r="L24" s="178">
        <v>0.0</v>
      </c>
      <c r="M24" s="178">
        <v>0.0</v>
      </c>
      <c r="N24" s="178">
        <v>0.0</v>
      </c>
      <c r="O24" s="178">
        <v>0.0</v>
      </c>
      <c r="P24" s="178">
        <v>0.0</v>
      </c>
      <c r="Q24" s="178">
        <v>0.0</v>
      </c>
      <c r="R24" s="178">
        <v>0.0</v>
      </c>
      <c r="S24" s="178">
        <v>0.0</v>
      </c>
      <c r="T24" s="178">
        <v>0.0</v>
      </c>
      <c r="U24" s="178">
        <v>0.0</v>
      </c>
      <c r="V24" s="178">
        <v>0.0</v>
      </c>
      <c r="W24" s="178">
        <v>0.0</v>
      </c>
      <c r="X24" s="178">
        <v>0.0</v>
      </c>
      <c r="Y24" s="178">
        <v>0.0</v>
      </c>
      <c r="Z24" s="178">
        <v>0.0</v>
      </c>
      <c r="AA24" s="178">
        <v>0.0</v>
      </c>
      <c r="AB24" s="178">
        <v>0.0</v>
      </c>
      <c r="AC24" s="178">
        <v>0.0</v>
      </c>
      <c r="AD24" s="178">
        <v>0.0</v>
      </c>
      <c r="AE24" s="178">
        <v>0.0</v>
      </c>
      <c r="AF24" s="178">
        <v>0.0</v>
      </c>
      <c r="AG24" s="178">
        <v>0.0</v>
      </c>
      <c r="AH24" s="178">
        <v>0.0</v>
      </c>
      <c r="AI24" s="178">
        <v>0.0</v>
      </c>
      <c r="AJ24" s="178">
        <v>0.0</v>
      </c>
      <c r="AK24" s="178">
        <v>0.0</v>
      </c>
      <c r="AL24" s="178">
        <v>0.0</v>
      </c>
      <c r="AM24" s="178">
        <v>0.0</v>
      </c>
      <c r="AN24" s="178">
        <v>0.0</v>
      </c>
      <c r="AO24" s="178">
        <v>0.0</v>
      </c>
      <c r="AP24" s="178">
        <v>0.0</v>
      </c>
      <c r="AQ24" s="178">
        <v>0.0</v>
      </c>
      <c r="AR24" s="178">
        <v>0.0</v>
      </c>
      <c r="AS24" s="178">
        <v>0.0</v>
      </c>
      <c r="AT24" s="178">
        <v>0.0</v>
      </c>
      <c r="AU24" s="178">
        <v>0.0</v>
      </c>
      <c r="AV24" s="178">
        <v>0.0</v>
      </c>
      <c r="AW24" s="178">
        <v>0.0</v>
      </c>
      <c r="AX24" s="178">
        <v>0.0</v>
      </c>
      <c r="AY24" s="178">
        <v>0.0</v>
      </c>
      <c r="AZ24" s="178">
        <v>0.0</v>
      </c>
      <c r="BA24" s="178">
        <v>0.0</v>
      </c>
      <c r="BB24" s="178">
        <v>0.0</v>
      </c>
      <c r="BC24" s="178">
        <v>0.0</v>
      </c>
      <c r="BD24" s="178">
        <v>0.0</v>
      </c>
      <c r="BE24" s="178">
        <v>0.0</v>
      </c>
      <c r="BF24" s="178">
        <v>0.0</v>
      </c>
      <c r="BG24" s="178">
        <v>0.0</v>
      </c>
      <c r="BH24" s="178">
        <v>0.0</v>
      </c>
      <c r="BI24" s="178">
        <v>0.0</v>
      </c>
      <c r="BJ24" s="178">
        <v>0.0</v>
      </c>
      <c r="BK24" s="178">
        <v>0.0</v>
      </c>
      <c r="BL24" s="178">
        <v>0.0</v>
      </c>
      <c r="BM24" s="178">
        <v>0.0</v>
      </c>
      <c r="BN24" s="178">
        <v>0.0</v>
      </c>
      <c r="BO24" s="178">
        <v>0.0</v>
      </c>
    </row>
    <row r="25" ht="15.75" customHeight="1">
      <c r="A25" s="76" t="s">
        <v>225</v>
      </c>
      <c r="B25" s="76" t="s">
        <v>226</v>
      </c>
      <c r="C25" s="179"/>
      <c r="D25" s="70"/>
      <c r="E25" s="70"/>
      <c r="F25" s="70"/>
      <c r="G25" s="70"/>
      <c r="H25" s="180">
        <f t="shared" ref="H25:BO25" si="22">H102</f>
        <v>3</v>
      </c>
      <c r="I25" s="180">
        <f t="shared" si="22"/>
        <v>3</v>
      </c>
      <c r="J25" s="180">
        <f t="shared" si="22"/>
        <v>3</v>
      </c>
      <c r="K25" s="180">
        <f t="shared" si="22"/>
        <v>3</v>
      </c>
      <c r="L25" s="180">
        <f t="shared" si="22"/>
        <v>3</v>
      </c>
      <c r="M25" s="180">
        <f t="shared" si="22"/>
        <v>3</v>
      </c>
      <c r="N25" s="180">
        <f t="shared" si="22"/>
        <v>3</v>
      </c>
      <c r="O25" s="180">
        <f t="shared" si="22"/>
        <v>3</v>
      </c>
      <c r="P25" s="180">
        <f t="shared" si="22"/>
        <v>3</v>
      </c>
      <c r="Q25" s="180">
        <f t="shared" si="22"/>
        <v>3</v>
      </c>
      <c r="R25" s="180">
        <f t="shared" si="22"/>
        <v>3</v>
      </c>
      <c r="S25" s="180">
        <f t="shared" si="22"/>
        <v>3</v>
      </c>
      <c r="T25" s="180">
        <f t="shared" si="22"/>
        <v>3</v>
      </c>
      <c r="U25" s="180">
        <f t="shared" si="22"/>
        <v>3</v>
      </c>
      <c r="V25" s="180">
        <f t="shared" si="22"/>
        <v>3</v>
      </c>
      <c r="W25" s="180">
        <f t="shared" si="22"/>
        <v>3</v>
      </c>
      <c r="X25" s="180">
        <f t="shared" si="22"/>
        <v>3</v>
      </c>
      <c r="Y25" s="180">
        <f t="shared" si="22"/>
        <v>3</v>
      </c>
      <c r="Z25" s="180">
        <f t="shared" si="22"/>
        <v>3</v>
      </c>
      <c r="AA25" s="180">
        <f t="shared" si="22"/>
        <v>7</v>
      </c>
      <c r="AB25" s="180">
        <f t="shared" si="22"/>
        <v>7</v>
      </c>
      <c r="AC25" s="180">
        <f t="shared" si="22"/>
        <v>7</v>
      </c>
      <c r="AD25" s="180">
        <f t="shared" si="22"/>
        <v>7</v>
      </c>
      <c r="AE25" s="180">
        <f t="shared" si="22"/>
        <v>7</v>
      </c>
      <c r="AF25" s="180">
        <f t="shared" si="22"/>
        <v>8</v>
      </c>
      <c r="AG25" s="180">
        <f t="shared" si="22"/>
        <v>8</v>
      </c>
      <c r="AH25" s="180">
        <f t="shared" si="22"/>
        <v>10</v>
      </c>
      <c r="AI25" s="180">
        <f t="shared" si="22"/>
        <v>11</v>
      </c>
      <c r="AJ25" s="180">
        <f t="shared" si="22"/>
        <v>12</v>
      </c>
      <c r="AK25" s="180">
        <f t="shared" si="22"/>
        <v>12</v>
      </c>
      <c r="AL25" s="180">
        <f t="shared" si="22"/>
        <v>12</v>
      </c>
      <c r="AM25" s="180">
        <f t="shared" si="22"/>
        <v>12</v>
      </c>
      <c r="AN25" s="180">
        <f t="shared" si="22"/>
        <v>12</v>
      </c>
      <c r="AO25" s="180">
        <f t="shared" si="22"/>
        <v>12</v>
      </c>
      <c r="AP25" s="180">
        <f t="shared" si="22"/>
        <v>12</v>
      </c>
      <c r="AQ25" s="180">
        <f t="shared" si="22"/>
        <v>12</v>
      </c>
      <c r="AR25" s="180">
        <f t="shared" si="22"/>
        <v>12</v>
      </c>
      <c r="AS25" s="180">
        <f t="shared" si="22"/>
        <v>12</v>
      </c>
      <c r="AT25" s="180">
        <f t="shared" si="22"/>
        <v>12</v>
      </c>
      <c r="AU25" s="180">
        <f t="shared" si="22"/>
        <v>12</v>
      </c>
      <c r="AV25" s="180">
        <f t="shared" si="22"/>
        <v>12</v>
      </c>
      <c r="AW25" s="180">
        <f t="shared" si="22"/>
        <v>12</v>
      </c>
      <c r="AX25" s="180">
        <f t="shared" si="22"/>
        <v>12</v>
      </c>
      <c r="AY25" s="180">
        <f t="shared" si="22"/>
        <v>12</v>
      </c>
      <c r="AZ25" s="180">
        <f t="shared" si="22"/>
        <v>12</v>
      </c>
      <c r="BA25" s="180">
        <f t="shared" si="22"/>
        <v>12</v>
      </c>
      <c r="BB25" s="180">
        <f t="shared" si="22"/>
        <v>12</v>
      </c>
      <c r="BC25" s="180">
        <f t="shared" si="22"/>
        <v>12</v>
      </c>
      <c r="BD25" s="180">
        <f t="shared" si="22"/>
        <v>12</v>
      </c>
      <c r="BE25" s="180">
        <f t="shared" si="22"/>
        <v>12</v>
      </c>
      <c r="BF25" s="180">
        <f t="shared" si="22"/>
        <v>12</v>
      </c>
      <c r="BG25" s="180">
        <f t="shared" si="22"/>
        <v>12</v>
      </c>
      <c r="BH25" s="180">
        <f t="shared" si="22"/>
        <v>12</v>
      </c>
      <c r="BI25" s="180">
        <f t="shared" si="22"/>
        <v>12</v>
      </c>
      <c r="BJ25" s="180">
        <f t="shared" si="22"/>
        <v>12</v>
      </c>
      <c r="BK25" s="180">
        <f t="shared" si="22"/>
        <v>12</v>
      </c>
      <c r="BL25" s="180">
        <f t="shared" si="22"/>
        <v>12</v>
      </c>
      <c r="BM25" s="180">
        <f t="shared" si="22"/>
        <v>12</v>
      </c>
      <c r="BN25" s="180">
        <f t="shared" si="22"/>
        <v>12</v>
      </c>
      <c r="BO25" s="180">
        <f t="shared" si="22"/>
        <v>12</v>
      </c>
    </row>
    <row r="26" ht="15.75" customHeight="1">
      <c r="A26" s="171" t="s">
        <v>227</v>
      </c>
      <c r="B26" s="125">
        <v>0.0</v>
      </c>
      <c r="C26" s="172">
        <v>250000.0</v>
      </c>
      <c r="D26" s="122">
        <f t="shared" ref="D26:G26" si="23">+C26*(1+$B$26)</f>
        <v>250000</v>
      </c>
      <c r="E26" s="122">
        <f t="shared" si="23"/>
        <v>250000</v>
      </c>
      <c r="F26" s="122">
        <f t="shared" si="23"/>
        <v>250000</v>
      </c>
      <c r="G26" s="122">
        <f t="shared" si="23"/>
        <v>250000</v>
      </c>
      <c r="H26" s="12">
        <f t="shared" ref="H26:S26" si="24">(+$C$26/12)*H90</f>
        <v>20833.33333</v>
      </c>
      <c r="I26" s="12">
        <f t="shared" si="24"/>
        <v>20833.33333</v>
      </c>
      <c r="J26" s="12">
        <f t="shared" si="24"/>
        <v>20833.33333</v>
      </c>
      <c r="K26" s="12">
        <f t="shared" si="24"/>
        <v>20833.33333</v>
      </c>
      <c r="L26" s="12">
        <f t="shared" si="24"/>
        <v>20833.33333</v>
      </c>
      <c r="M26" s="12">
        <f t="shared" si="24"/>
        <v>20833.33333</v>
      </c>
      <c r="N26" s="12">
        <f t="shared" si="24"/>
        <v>20833.33333</v>
      </c>
      <c r="O26" s="12">
        <f t="shared" si="24"/>
        <v>20833.33333</v>
      </c>
      <c r="P26" s="12">
        <f t="shared" si="24"/>
        <v>20833.33333</v>
      </c>
      <c r="Q26" s="12">
        <f t="shared" si="24"/>
        <v>20833.33333</v>
      </c>
      <c r="R26" s="12">
        <f t="shared" si="24"/>
        <v>20833.33333</v>
      </c>
      <c r="S26" s="12">
        <f t="shared" si="24"/>
        <v>20833.33333</v>
      </c>
      <c r="T26" s="12">
        <f t="shared" ref="T26:AE26" si="25">(+$D$26/12)*T90</f>
        <v>20833.33333</v>
      </c>
      <c r="U26" s="12">
        <f t="shared" si="25"/>
        <v>20833.33333</v>
      </c>
      <c r="V26" s="12">
        <f t="shared" si="25"/>
        <v>20833.33333</v>
      </c>
      <c r="W26" s="12">
        <f t="shared" si="25"/>
        <v>20833.33333</v>
      </c>
      <c r="X26" s="12">
        <f t="shared" si="25"/>
        <v>20833.33333</v>
      </c>
      <c r="Y26" s="12">
        <f t="shared" si="25"/>
        <v>20833.33333</v>
      </c>
      <c r="Z26" s="12">
        <f t="shared" si="25"/>
        <v>20833.33333</v>
      </c>
      <c r="AA26" s="12">
        <f t="shared" si="25"/>
        <v>20833.33333</v>
      </c>
      <c r="AB26" s="12">
        <f t="shared" si="25"/>
        <v>20833.33333</v>
      </c>
      <c r="AC26" s="12">
        <f t="shared" si="25"/>
        <v>20833.33333</v>
      </c>
      <c r="AD26" s="12">
        <f t="shared" si="25"/>
        <v>20833.33333</v>
      </c>
      <c r="AE26" s="12">
        <f t="shared" si="25"/>
        <v>20833.33333</v>
      </c>
      <c r="AF26" s="12">
        <f t="shared" ref="AF26:AQ26" si="26">(+$E$26/12)*AF90</f>
        <v>20833.33333</v>
      </c>
      <c r="AG26" s="12">
        <f t="shared" si="26"/>
        <v>20833.33333</v>
      </c>
      <c r="AH26" s="12">
        <f t="shared" si="26"/>
        <v>20833.33333</v>
      </c>
      <c r="AI26" s="12">
        <f t="shared" si="26"/>
        <v>20833.33333</v>
      </c>
      <c r="AJ26" s="12">
        <f t="shared" si="26"/>
        <v>20833.33333</v>
      </c>
      <c r="AK26" s="12">
        <f t="shared" si="26"/>
        <v>20833.33333</v>
      </c>
      <c r="AL26" s="12">
        <f t="shared" si="26"/>
        <v>20833.33333</v>
      </c>
      <c r="AM26" s="12">
        <f t="shared" si="26"/>
        <v>20833.33333</v>
      </c>
      <c r="AN26" s="12">
        <f t="shared" si="26"/>
        <v>20833.33333</v>
      </c>
      <c r="AO26" s="12">
        <f t="shared" si="26"/>
        <v>20833.33333</v>
      </c>
      <c r="AP26" s="12">
        <f t="shared" si="26"/>
        <v>20833.33333</v>
      </c>
      <c r="AQ26" s="12">
        <f t="shared" si="26"/>
        <v>20833.33333</v>
      </c>
      <c r="AR26" s="12">
        <f t="shared" ref="AR26:BC26" si="27">(+$F$26/12)*AR90</f>
        <v>20833.33333</v>
      </c>
      <c r="AS26" s="12">
        <f t="shared" si="27"/>
        <v>20833.33333</v>
      </c>
      <c r="AT26" s="12">
        <f t="shared" si="27"/>
        <v>20833.33333</v>
      </c>
      <c r="AU26" s="12">
        <f t="shared" si="27"/>
        <v>20833.33333</v>
      </c>
      <c r="AV26" s="12">
        <f t="shared" si="27"/>
        <v>20833.33333</v>
      </c>
      <c r="AW26" s="12">
        <f t="shared" si="27"/>
        <v>20833.33333</v>
      </c>
      <c r="AX26" s="12">
        <f t="shared" si="27"/>
        <v>20833.33333</v>
      </c>
      <c r="AY26" s="12">
        <f t="shared" si="27"/>
        <v>20833.33333</v>
      </c>
      <c r="AZ26" s="12">
        <f t="shared" si="27"/>
        <v>20833.33333</v>
      </c>
      <c r="BA26" s="12">
        <f t="shared" si="27"/>
        <v>20833.33333</v>
      </c>
      <c r="BB26" s="12">
        <f t="shared" si="27"/>
        <v>20833.33333</v>
      </c>
      <c r="BC26" s="12">
        <f t="shared" si="27"/>
        <v>20833.33333</v>
      </c>
      <c r="BD26" s="12">
        <f t="shared" ref="BD26:BO26" si="28">(+$G$26/12)*BD90</f>
        <v>20833.33333</v>
      </c>
      <c r="BE26" s="12">
        <f t="shared" si="28"/>
        <v>20833.33333</v>
      </c>
      <c r="BF26" s="12">
        <f t="shared" si="28"/>
        <v>20833.33333</v>
      </c>
      <c r="BG26" s="12">
        <f t="shared" si="28"/>
        <v>20833.33333</v>
      </c>
      <c r="BH26" s="12">
        <f t="shared" si="28"/>
        <v>20833.33333</v>
      </c>
      <c r="BI26" s="12">
        <f t="shared" si="28"/>
        <v>20833.33333</v>
      </c>
      <c r="BJ26" s="12">
        <f t="shared" si="28"/>
        <v>20833.33333</v>
      </c>
      <c r="BK26" s="12">
        <f t="shared" si="28"/>
        <v>20833.33333</v>
      </c>
      <c r="BL26" s="12">
        <f t="shared" si="28"/>
        <v>20833.33333</v>
      </c>
      <c r="BM26" s="12">
        <f t="shared" si="28"/>
        <v>20833.33333</v>
      </c>
      <c r="BN26" s="12">
        <f t="shared" si="28"/>
        <v>20833.33333</v>
      </c>
      <c r="BO26" s="12">
        <f t="shared" si="28"/>
        <v>20833.33333</v>
      </c>
    </row>
    <row r="27" ht="15.75" customHeight="1">
      <c r="A27" s="171" t="s">
        <v>228</v>
      </c>
      <c r="B27" s="125">
        <v>0.0</v>
      </c>
      <c r="C27" s="172">
        <v>225000.0</v>
      </c>
      <c r="D27" s="122">
        <f t="shared" ref="D27:G27" si="29">+C27*(1+$B$26)</f>
        <v>225000</v>
      </c>
      <c r="E27" s="122">
        <f t="shared" si="29"/>
        <v>225000</v>
      </c>
      <c r="F27" s="122">
        <f t="shared" si="29"/>
        <v>225000</v>
      </c>
      <c r="G27" s="122">
        <f t="shared" si="29"/>
        <v>225000</v>
      </c>
      <c r="H27" s="12">
        <f t="shared" ref="H27:S27" si="30">(+$C$27/12)*H91</f>
        <v>18750</v>
      </c>
      <c r="I27" s="12">
        <f t="shared" si="30"/>
        <v>18750</v>
      </c>
      <c r="J27" s="12">
        <f t="shared" si="30"/>
        <v>18750</v>
      </c>
      <c r="K27" s="12">
        <f t="shared" si="30"/>
        <v>18750</v>
      </c>
      <c r="L27" s="12">
        <f t="shared" si="30"/>
        <v>18750</v>
      </c>
      <c r="M27" s="12">
        <f t="shared" si="30"/>
        <v>18750</v>
      </c>
      <c r="N27" s="12">
        <f t="shared" si="30"/>
        <v>18750</v>
      </c>
      <c r="O27" s="12">
        <f t="shared" si="30"/>
        <v>18750</v>
      </c>
      <c r="P27" s="12">
        <f t="shared" si="30"/>
        <v>18750</v>
      </c>
      <c r="Q27" s="12">
        <f t="shared" si="30"/>
        <v>18750</v>
      </c>
      <c r="R27" s="12">
        <f t="shared" si="30"/>
        <v>18750</v>
      </c>
      <c r="S27" s="12">
        <f t="shared" si="30"/>
        <v>18750</v>
      </c>
      <c r="T27" s="12">
        <f t="shared" ref="T27:AE27" si="31">(+$D$27/12)*T91</f>
        <v>18750</v>
      </c>
      <c r="U27" s="12">
        <f t="shared" si="31"/>
        <v>18750</v>
      </c>
      <c r="V27" s="12">
        <f t="shared" si="31"/>
        <v>18750</v>
      </c>
      <c r="W27" s="12">
        <f t="shared" si="31"/>
        <v>18750</v>
      </c>
      <c r="X27" s="12">
        <f t="shared" si="31"/>
        <v>18750</v>
      </c>
      <c r="Y27" s="12">
        <f t="shared" si="31"/>
        <v>18750</v>
      </c>
      <c r="Z27" s="12">
        <f t="shared" si="31"/>
        <v>18750</v>
      </c>
      <c r="AA27" s="12">
        <f t="shared" si="31"/>
        <v>18750</v>
      </c>
      <c r="AB27" s="12">
        <f t="shared" si="31"/>
        <v>18750</v>
      </c>
      <c r="AC27" s="12">
        <f t="shared" si="31"/>
        <v>18750</v>
      </c>
      <c r="AD27" s="12">
        <f t="shared" si="31"/>
        <v>18750</v>
      </c>
      <c r="AE27" s="12">
        <f t="shared" si="31"/>
        <v>18750</v>
      </c>
      <c r="AF27" s="12">
        <f t="shared" ref="AF27:AQ27" si="32">(+$E$27/12)*AF91</f>
        <v>18750</v>
      </c>
      <c r="AG27" s="12">
        <f t="shared" si="32"/>
        <v>18750</v>
      </c>
      <c r="AH27" s="12">
        <f t="shared" si="32"/>
        <v>18750</v>
      </c>
      <c r="AI27" s="12">
        <f t="shared" si="32"/>
        <v>18750</v>
      </c>
      <c r="AJ27" s="12">
        <f t="shared" si="32"/>
        <v>18750</v>
      </c>
      <c r="AK27" s="12">
        <f t="shared" si="32"/>
        <v>18750</v>
      </c>
      <c r="AL27" s="12">
        <f t="shared" si="32"/>
        <v>18750</v>
      </c>
      <c r="AM27" s="12">
        <f t="shared" si="32"/>
        <v>18750</v>
      </c>
      <c r="AN27" s="12">
        <f t="shared" si="32"/>
        <v>18750</v>
      </c>
      <c r="AO27" s="12">
        <f t="shared" si="32"/>
        <v>18750</v>
      </c>
      <c r="AP27" s="12">
        <f t="shared" si="32"/>
        <v>18750</v>
      </c>
      <c r="AQ27" s="12">
        <f t="shared" si="32"/>
        <v>18750</v>
      </c>
      <c r="AR27" s="12">
        <f t="shared" ref="AR27:BC27" si="33">(+$F$27/12)*AR91</f>
        <v>18750</v>
      </c>
      <c r="AS27" s="12">
        <f t="shared" si="33"/>
        <v>18750</v>
      </c>
      <c r="AT27" s="12">
        <f t="shared" si="33"/>
        <v>18750</v>
      </c>
      <c r="AU27" s="12">
        <f t="shared" si="33"/>
        <v>18750</v>
      </c>
      <c r="AV27" s="12">
        <f t="shared" si="33"/>
        <v>18750</v>
      </c>
      <c r="AW27" s="12">
        <f t="shared" si="33"/>
        <v>18750</v>
      </c>
      <c r="AX27" s="12">
        <f t="shared" si="33"/>
        <v>18750</v>
      </c>
      <c r="AY27" s="12">
        <f t="shared" si="33"/>
        <v>18750</v>
      </c>
      <c r="AZ27" s="12">
        <f t="shared" si="33"/>
        <v>18750</v>
      </c>
      <c r="BA27" s="12">
        <f t="shared" si="33"/>
        <v>18750</v>
      </c>
      <c r="BB27" s="12">
        <f t="shared" si="33"/>
        <v>18750</v>
      </c>
      <c r="BC27" s="12">
        <f t="shared" si="33"/>
        <v>18750</v>
      </c>
      <c r="BD27" s="12">
        <f t="shared" ref="BD27:BO27" si="34">(+$G$26/12)*BD91</f>
        <v>20833.33333</v>
      </c>
      <c r="BE27" s="12">
        <f t="shared" si="34"/>
        <v>20833.33333</v>
      </c>
      <c r="BF27" s="12">
        <f t="shared" si="34"/>
        <v>20833.33333</v>
      </c>
      <c r="BG27" s="12">
        <f t="shared" si="34"/>
        <v>20833.33333</v>
      </c>
      <c r="BH27" s="12">
        <f t="shared" si="34"/>
        <v>20833.33333</v>
      </c>
      <c r="BI27" s="12">
        <f t="shared" si="34"/>
        <v>20833.33333</v>
      </c>
      <c r="BJ27" s="12">
        <f t="shared" si="34"/>
        <v>20833.33333</v>
      </c>
      <c r="BK27" s="12">
        <f t="shared" si="34"/>
        <v>20833.33333</v>
      </c>
      <c r="BL27" s="12">
        <f t="shared" si="34"/>
        <v>20833.33333</v>
      </c>
      <c r="BM27" s="12">
        <f t="shared" si="34"/>
        <v>20833.33333</v>
      </c>
      <c r="BN27" s="12">
        <f t="shared" si="34"/>
        <v>20833.33333</v>
      </c>
      <c r="BO27" s="12">
        <f t="shared" si="34"/>
        <v>20833.33333</v>
      </c>
    </row>
    <row r="28" ht="15.75" customHeight="1">
      <c r="A28" s="171" t="s">
        <v>229</v>
      </c>
      <c r="B28" s="125">
        <v>0.0</v>
      </c>
      <c r="C28" s="172">
        <v>225000.0</v>
      </c>
      <c r="D28" s="122">
        <f t="shared" ref="D28:G28" si="35">+C28*(1+$B$26)</f>
        <v>225000</v>
      </c>
      <c r="E28" s="122">
        <f t="shared" si="35"/>
        <v>225000</v>
      </c>
      <c r="F28" s="122">
        <f t="shared" si="35"/>
        <v>225000</v>
      </c>
      <c r="G28" s="122">
        <f t="shared" si="35"/>
        <v>225000</v>
      </c>
      <c r="H28" s="12">
        <f t="shared" ref="H28:S28" si="36">(+$C$28/12)*H92</f>
        <v>18750</v>
      </c>
      <c r="I28" s="12">
        <f t="shared" si="36"/>
        <v>18750</v>
      </c>
      <c r="J28" s="12">
        <f t="shared" si="36"/>
        <v>18750</v>
      </c>
      <c r="K28" s="12">
        <f t="shared" si="36"/>
        <v>18750</v>
      </c>
      <c r="L28" s="12">
        <f t="shared" si="36"/>
        <v>18750</v>
      </c>
      <c r="M28" s="12">
        <f t="shared" si="36"/>
        <v>18750</v>
      </c>
      <c r="N28" s="12">
        <f t="shared" si="36"/>
        <v>18750</v>
      </c>
      <c r="O28" s="12">
        <f t="shared" si="36"/>
        <v>18750</v>
      </c>
      <c r="P28" s="12">
        <f t="shared" si="36"/>
        <v>18750</v>
      </c>
      <c r="Q28" s="12">
        <f t="shared" si="36"/>
        <v>18750</v>
      </c>
      <c r="R28" s="12">
        <f t="shared" si="36"/>
        <v>18750</v>
      </c>
      <c r="S28" s="12">
        <f t="shared" si="36"/>
        <v>18750</v>
      </c>
      <c r="T28" s="12">
        <f t="shared" ref="T28:AE28" si="37">(+$D$28/12)*T92</f>
        <v>18750</v>
      </c>
      <c r="U28" s="12">
        <f t="shared" si="37"/>
        <v>18750</v>
      </c>
      <c r="V28" s="12">
        <f t="shared" si="37"/>
        <v>18750</v>
      </c>
      <c r="W28" s="12">
        <f t="shared" si="37"/>
        <v>18750</v>
      </c>
      <c r="X28" s="12">
        <f t="shared" si="37"/>
        <v>18750</v>
      </c>
      <c r="Y28" s="12">
        <f t="shared" si="37"/>
        <v>18750</v>
      </c>
      <c r="Z28" s="12">
        <f t="shared" si="37"/>
        <v>18750</v>
      </c>
      <c r="AA28" s="12">
        <f t="shared" si="37"/>
        <v>18750</v>
      </c>
      <c r="AB28" s="12">
        <f t="shared" si="37"/>
        <v>18750</v>
      </c>
      <c r="AC28" s="12">
        <f t="shared" si="37"/>
        <v>18750</v>
      </c>
      <c r="AD28" s="12">
        <f t="shared" si="37"/>
        <v>18750</v>
      </c>
      <c r="AE28" s="12">
        <f t="shared" si="37"/>
        <v>18750</v>
      </c>
      <c r="AF28" s="12">
        <f t="shared" ref="AF28:AQ28" si="38">(+$E$28/12)*AF92</f>
        <v>18750</v>
      </c>
      <c r="AG28" s="12">
        <f t="shared" si="38"/>
        <v>18750</v>
      </c>
      <c r="AH28" s="12">
        <f t="shared" si="38"/>
        <v>18750</v>
      </c>
      <c r="AI28" s="12">
        <f t="shared" si="38"/>
        <v>18750</v>
      </c>
      <c r="AJ28" s="12">
        <f t="shared" si="38"/>
        <v>18750</v>
      </c>
      <c r="AK28" s="12">
        <f t="shared" si="38"/>
        <v>18750</v>
      </c>
      <c r="AL28" s="12">
        <f t="shared" si="38"/>
        <v>18750</v>
      </c>
      <c r="AM28" s="12">
        <f t="shared" si="38"/>
        <v>18750</v>
      </c>
      <c r="AN28" s="12">
        <f t="shared" si="38"/>
        <v>18750</v>
      </c>
      <c r="AO28" s="12">
        <f t="shared" si="38"/>
        <v>18750</v>
      </c>
      <c r="AP28" s="12">
        <f t="shared" si="38"/>
        <v>18750</v>
      </c>
      <c r="AQ28" s="12">
        <f t="shared" si="38"/>
        <v>18750</v>
      </c>
      <c r="AR28" s="12">
        <f t="shared" ref="AR28:BC28" si="39">(+$F$28/12)*AR92</f>
        <v>18750</v>
      </c>
      <c r="AS28" s="12">
        <f t="shared" si="39"/>
        <v>18750</v>
      </c>
      <c r="AT28" s="12">
        <f t="shared" si="39"/>
        <v>18750</v>
      </c>
      <c r="AU28" s="12">
        <f t="shared" si="39"/>
        <v>18750</v>
      </c>
      <c r="AV28" s="12">
        <f t="shared" si="39"/>
        <v>18750</v>
      </c>
      <c r="AW28" s="12">
        <f t="shared" si="39"/>
        <v>18750</v>
      </c>
      <c r="AX28" s="12">
        <f t="shared" si="39"/>
        <v>18750</v>
      </c>
      <c r="AY28" s="12">
        <f t="shared" si="39"/>
        <v>18750</v>
      </c>
      <c r="AZ28" s="12">
        <f t="shared" si="39"/>
        <v>18750</v>
      </c>
      <c r="BA28" s="12">
        <f t="shared" si="39"/>
        <v>18750</v>
      </c>
      <c r="BB28" s="12">
        <f t="shared" si="39"/>
        <v>18750</v>
      </c>
      <c r="BC28" s="12">
        <f t="shared" si="39"/>
        <v>18750</v>
      </c>
      <c r="BD28" s="12">
        <f t="shared" ref="BD28:BO28" si="40">(+$G$26/12)*BD92</f>
        <v>20833.33333</v>
      </c>
      <c r="BE28" s="12">
        <f t="shared" si="40"/>
        <v>20833.33333</v>
      </c>
      <c r="BF28" s="12">
        <f t="shared" si="40"/>
        <v>20833.33333</v>
      </c>
      <c r="BG28" s="12">
        <f t="shared" si="40"/>
        <v>20833.33333</v>
      </c>
      <c r="BH28" s="12">
        <f t="shared" si="40"/>
        <v>20833.33333</v>
      </c>
      <c r="BI28" s="12">
        <f t="shared" si="40"/>
        <v>20833.33333</v>
      </c>
      <c r="BJ28" s="12">
        <f t="shared" si="40"/>
        <v>20833.33333</v>
      </c>
      <c r="BK28" s="12">
        <f t="shared" si="40"/>
        <v>20833.33333</v>
      </c>
      <c r="BL28" s="12">
        <f t="shared" si="40"/>
        <v>20833.33333</v>
      </c>
      <c r="BM28" s="12">
        <f t="shared" si="40"/>
        <v>20833.33333</v>
      </c>
      <c r="BN28" s="12">
        <f t="shared" si="40"/>
        <v>20833.33333</v>
      </c>
      <c r="BO28" s="12">
        <f t="shared" si="40"/>
        <v>20833.33333</v>
      </c>
    </row>
    <row r="29" ht="15.75" customHeight="1">
      <c r="A29" s="171" t="s">
        <v>230</v>
      </c>
      <c r="B29" s="125">
        <v>0.0</v>
      </c>
      <c r="C29" s="172">
        <v>220000.0</v>
      </c>
      <c r="D29" s="122">
        <f t="shared" ref="D29:G29" si="41">+C29*(1+$B$26)</f>
        <v>220000</v>
      </c>
      <c r="E29" s="122">
        <f t="shared" si="41"/>
        <v>220000</v>
      </c>
      <c r="F29" s="122">
        <f t="shared" si="41"/>
        <v>220000</v>
      </c>
      <c r="G29" s="122">
        <f t="shared" si="41"/>
        <v>220000</v>
      </c>
      <c r="H29" s="12">
        <f t="shared" ref="H29:S29" si="42">(+$C$29/12)*H93</f>
        <v>0</v>
      </c>
      <c r="I29" s="12">
        <f t="shared" si="42"/>
        <v>0</v>
      </c>
      <c r="J29" s="12">
        <f t="shared" si="42"/>
        <v>0</v>
      </c>
      <c r="K29" s="12">
        <f t="shared" si="42"/>
        <v>0</v>
      </c>
      <c r="L29" s="12">
        <f t="shared" si="42"/>
        <v>0</v>
      </c>
      <c r="M29" s="12">
        <f t="shared" si="42"/>
        <v>0</v>
      </c>
      <c r="N29" s="12">
        <f t="shared" si="42"/>
        <v>0</v>
      </c>
      <c r="O29" s="12">
        <f t="shared" si="42"/>
        <v>0</v>
      </c>
      <c r="P29" s="12">
        <f t="shared" si="42"/>
        <v>0</v>
      </c>
      <c r="Q29" s="12">
        <f t="shared" si="42"/>
        <v>0</v>
      </c>
      <c r="R29" s="12">
        <f t="shared" si="42"/>
        <v>0</v>
      </c>
      <c r="S29" s="12">
        <f t="shared" si="42"/>
        <v>0</v>
      </c>
      <c r="T29" s="12">
        <f t="shared" ref="T29:AE29" si="43">(+$D$29/12)*T93</f>
        <v>0</v>
      </c>
      <c r="U29" s="12">
        <f t="shared" si="43"/>
        <v>0</v>
      </c>
      <c r="V29" s="12">
        <f t="shared" si="43"/>
        <v>0</v>
      </c>
      <c r="W29" s="12">
        <f t="shared" si="43"/>
        <v>0</v>
      </c>
      <c r="X29" s="12">
        <f t="shared" si="43"/>
        <v>0</v>
      </c>
      <c r="Y29" s="12">
        <f t="shared" si="43"/>
        <v>0</v>
      </c>
      <c r="Z29" s="12">
        <f t="shared" si="43"/>
        <v>0</v>
      </c>
      <c r="AA29" s="12">
        <f t="shared" si="43"/>
        <v>18333.33333</v>
      </c>
      <c r="AB29" s="12">
        <f t="shared" si="43"/>
        <v>18333.33333</v>
      </c>
      <c r="AC29" s="12">
        <f t="shared" si="43"/>
        <v>18333.33333</v>
      </c>
      <c r="AD29" s="12">
        <f t="shared" si="43"/>
        <v>18333.33333</v>
      </c>
      <c r="AE29" s="12">
        <f t="shared" si="43"/>
        <v>18333.33333</v>
      </c>
      <c r="AF29" s="12">
        <f t="shared" ref="AF29:AQ29" si="44">(+$E$29/12)*AF93</f>
        <v>18333.33333</v>
      </c>
      <c r="AG29" s="12">
        <f t="shared" si="44"/>
        <v>18333.33333</v>
      </c>
      <c r="AH29" s="12">
        <f t="shared" si="44"/>
        <v>18333.33333</v>
      </c>
      <c r="AI29" s="12">
        <f t="shared" si="44"/>
        <v>18333.33333</v>
      </c>
      <c r="AJ29" s="12">
        <f t="shared" si="44"/>
        <v>18333.33333</v>
      </c>
      <c r="AK29" s="12">
        <f t="shared" si="44"/>
        <v>18333.33333</v>
      </c>
      <c r="AL29" s="12">
        <f t="shared" si="44"/>
        <v>18333.33333</v>
      </c>
      <c r="AM29" s="12">
        <f t="shared" si="44"/>
        <v>18333.33333</v>
      </c>
      <c r="AN29" s="12">
        <f t="shared" si="44"/>
        <v>18333.33333</v>
      </c>
      <c r="AO29" s="12">
        <f t="shared" si="44"/>
        <v>18333.33333</v>
      </c>
      <c r="AP29" s="12">
        <f t="shared" si="44"/>
        <v>18333.33333</v>
      </c>
      <c r="AQ29" s="12">
        <f t="shared" si="44"/>
        <v>18333.33333</v>
      </c>
      <c r="AR29" s="12">
        <f t="shared" ref="AR29:BC29" si="45">(+$F$29/12)*AR93</f>
        <v>18333.33333</v>
      </c>
      <c r="AS29" s="12">
        <f t="shared" si="45"/>
        <v>18333.33333</v>
      </c>
      <c r="AT29" s="12">
        <f t="shared" si="45"/>
        <v>18333.33333</v>
      </c>
      <c r="AU29" s="12">
        <f t="shared" si="45"/>
        <v>18333.33333</v>
      </c>
      <c r="AV29" s="12">
        <f t="shared" si="45"/>
        <v>18333.33333</v>
      </c>
      <c r="AW29" s="12">
        <f t="shared" si="45"/>
        <v>18333.33333</v>
      </c>
      <c r="AX29" s="12">
        <f t="shared" si="45"/>
        <v>18333.33333</v>
      </c>
      <c r="AY29" s="12">
        <f t="shared" si="45"/>
        <v>18333.33333</v>
      </c>
      <c r="AZ29" s="12">
        <f t="shared" si="45"/>
        <v>18333.33333</v>
      </c>
      <c r="BA29" s="12">
        <f t="shared" si="45"/>
        <v>18333.33333</v>
      </c>
      <c r="BB29" s="12">
        <f t="shared" si="45"/>
        <v>18333.33333</v>
      </c>
      <c r="BC29" s="12">
        <f t="shared" si="45"/>
        <v>18333.33333</v>
      </c>
      <c r="BD29" s="12">
        <f t="shared" ref="BD29:BO29" si="46">(+$G$26/12)*BD93</f>
        <v>20833.33333</v>
      </c>
      <c r="BE29" s="12">
        <f t="shared" si="46"/>
        <v>20833.33333</v>
      </c>
      <c r="BF29" s="12">
        <f t="shared" si="46"/>
        <v>20833.33333</v>
      </c>
      <c r="BG29" s="12">
        <f t="shared" si="46"/>
        <v>20833.33333</v>
      </c>
      <c r="BH29" s="12">
        <f t="shared" si="46"/>
        <v>20833.33333</v>
      </c>
      <c r="BI29" s="12">
        <f t="shared" si="46"/>
        <v>20833.33333</v>
      </c>
      <c r="BJ29" s="12">
        <f t="shared" si="46"/>
        <v>20833.33333</v>
      </c>
      <c r="BK29" s="12">
        <f t="shared" si="46"/>
        <v>20833.33333</v>
      </c>
      <c r="BL29" s="12">
        <f t="shared" si="46"/>
        <v>20833.33333</v>
      </c>
      <c r="BM29" s="12">
        <f t="shared" si="46"/>
        <v>20833.33333</v>
      </c>
      <c r="BN29" s="12">
        <f t="shared" si="46"/>
        <v>20833.33333</v>
      </c>
      <c r="BO29" s="12">
        <f t="shared" si="46"/>
        <v>20833.33333</v>
      </c>
    </row>
    <row r="30" ht="15.75" customHeight="1">
      <c r="A30" s="171" t="s">
        <v>231</v>
      </c>
      <c r="B30" s="125">
        <v>0.0</v>
      </c>
      <c r="C30" s="172">
        <v>130000.0</v>
      </c>
      <c r="D30" s="122">
        <f t="shared" ref="D30:G30" si="47">+C30*(1+$B$26)</f>
        <v>130000</v>
      </c>
      <c r="E30" s="122">
        <f t="shared" si="47"/>
        <v>130000</v>
      </c>
      <c r="F30" s="122">
        <f t="shared" si="47"/>
        <v>130000</v>
      </c>
      <c r="G30" s="122">
        <f t="shared" si="47"/>
        <v>130000</v>
      </c>
      <c r="H30" s="12">
        <f t="shared" ref="H30:S30" si="48">(+$C$30/12)*H94</f>
        <v>0</v>
      </c>
      <c r="I30" s="12">
        <f t="shared" si="48"/>
        <v>0</v>
      </c>
      <c r="J30" s="12">
        <f t="shared" si="48"/>
        <v>0</v>
      </c>
      <c r="K30" s="12">
        <f t="shared" si="48"/>
        <v>0</v>
      </c>
      <c r="L30" s="12">
        <f t="shared" si="48"/>
        <v>0</v>
      </c>
      <c r="M30" s="12">
        <f t="shared" si="48"/>
        <v>0</v>
      </c>
      <c r="N30" s="12">
        <f t="shared" si="48"/>
        <v>0</v>
      </c>
      <c r="O30" s="12">
        <f t="shared" si="48"/>
        <v>0</v>
      </c>
      <c r="P30" s="12">
        <f t="shared" si="48"/>
        <v>0</v>
      </c>
      <c r="Q30" s="12">
        <f t="shared" si="48"/>
        <v>0</v>
      </c>
      <c r="R30" s="12">
        <f t="shared" si="48"/>
        <v>0</v>
      </c>
      <c r="S30" s="12">
        <f t="shared" si="48"/>
        <v>0</v>
      </c>
      <c r="T30" s="12">
        <f t="shared" ref="T30:AE30" si="49">(+$D$30/12)*T94</f>
        <v>0</v>
      </c>
      <c r="U30" s="12">
        <f t="shared" si="49"/>
        <v>0</v>
      </c>
      <c r="V30" s="12">
        <f t="shared" si="49"/>
        <v>0</v>
      </c>
      <c r="W30" s="12">
        <f t="shared" si="49"/>
        <v>0</v>
      </c>
      <c r="X30" s="12">
        <f t="shared" si="49"/>
        <v>0</v>
      </c>
      <c r="Y30" s="12">
        <f t="shared" si="49"/>
        <v>0</v>
      </c>
      <c r="Z30" s="12">
        <f t="shared" si="49"/>
        <v>0</v>
      </c>
      <c r="AA30" s="12">
        <f t="shared" si="49"/>
        <v>10833.33333</v>
      </c>
      <c r="AB30" s="12">
        <f t="shared" si="49"/>
        <v>10833.33333</v>
      </c>
      <c r="AC30" s="12">
        <f t="shared" si="49"/>
        <v>10833.33333</v>
      </c>
      <c r="AD30" s="12">
        <f t="shared" si="49"/>
        <v>10833.33333</v>
      </c>
      <c r="AE30" s="12">
        <f t="shared" si="49"/>
        <v>10833.33333</v>
      </c>
      <c r="AF30" s="12">
        <f t="shared" ref="AF30:AQ30" si="50">(+$E$30/12)*AF94</f>
        <v>10833.33333</v>
      </c>
      <c r="AG30" s="12">
        <f t="shared" si="50"/>
        <v>10833.33333</v>
      </c>
      <c r="AH30" s="12">
        <f t="shared" si="50"/>
        <v>10833.33333</v>
      </c>
      <c r="AI30" s="12">
        <f t="shared" si="50"/>
        <v>10833.33333</v>
      </c>
      <c r="AJ30" s="12">
        <f t="shared" si="50"/>
        <v>10833.33333</v>
      </c>
      <c r="AK30" s="12">
        <f t="shared" si="50"/>
        <v>10833.33333</v>
      </c>
      <c r="AL30" s="12">
        <f t="shared" si="50"/>
        <v>10833.33333</v>
      </c>
      <c r="AM30" s="12">
        <f t="shared" si="50"/>
        <v>10833.33333</v>
      </c>
      <c r="AN30" s="12">
        <f t="shared" si="50"/>
        <v>10833.33333</v>
      </c>
      <c r="AO30" s="12">
        <f t="shared" si="50"/>
        <v>10833.33333</v>
      </c>
      <c r="AP30" s="12">
        <f t="shared" si="50"/>
        <v>10833.33333</v>
      </c>
      <c r="AQ30" s="12">
        <f t="shared" si="50"/>
        <v>10833.33333</v>
      </c>
      <c r="AR30" s="12">
        <f t="shared" ref="AR30:BC30" si="51">(+$F$30/12)*AR94</f>
        <v>10833.33333</v>
      </c>
      <c r="AS30" s="12">
        <f t="shared" si="51"/>
        <v>10833.33333</v>
      </c>
      <c r="AT30" s="12">
        <f t="shared" si="51"/>
        <v>10833.33333</v>
      </c>
      <c r="AU30" s="12">
        <f t="shared" si="51"/>
        <v>10833.33333</v>
      </c>
      <c r="AV30" s="12">
        <f t="shared" si="51"/>
        <v>10833.33333</v>
      </c>
      <c r="AW30" s="12">
        <f t="shared" si="51"/>
        <v>10833.33333</v>
      </c>
      <c r="AX30" s="12">
        <f t="shared" si="51"/>
        <v>10833.33333</v>
      </c>
      <c r="AY30" s="12">
        <f t="shared" si="51"/>
        <v>10833.33333</v>
      </c>
      <c r="AZ30" s="12">
        <f t="shared" si="51"/>
        <v>10833.33333</v>
      </c>
      <c r="BA30" s="12">
        <f t="shared" si="51"/>
        <v>10833.33333</v>
      </c>
      <c r="BB30" s="12">
        <f t="shared" si="51"/>
        <v>10833.33333</v>
      </c>
      <c r="BC30" s="12">
        <f t="shared" si="51"/>
        <v>10833.33333</v>
      </c>
      <c r="BD30" s="12">
        <f t="shared" ref="BD30:BO30" si="52">(+$G$26/12)*BD94</f>
        <v>20833.33333</v>
      </c>
      <c r="BE30" s="12">
        <f t="shared" si="52"/>
        <v>20833.33333</v>
      </c>
      <c r="BF30" s="12">
        <f t="shared" si="52"/>
        <v>20833.33333</v>
      </c>
      <c r="BG30" s="12">
        <f t="shared" si="52"/>
        <v>20833.33333</v>
      </c>
      <c r="BH30" s="12">
        <f t="shared" si="52"/>
        <v>20833.33333</v>
      </c>
      <c r="BI30" s="12">
        <f t="shared" si="52"/>
        <v>20833.33333</v>
      </c>
      <c r="BJ30" s="12">
        <f t="shared" si="52"/>
        <v>20833.33333</v>
      </c>
      <c r="BK30" s="12">
        <f t="shared" si="52"/>
        <v>20833.33333</v>
      </c>
      <c r="BL30" s="12">
        <f t="shared" si="52"/>
        <v>20833.33333</v>
      </c>
      <c r="BM30" s="12">
        <f t="shared" si="52"/>
        <v>20833.33333</v>
      </c>
      <c r="BN30" s="12">
        <f t="shared" si="52"/>
        <v>20833.33333</v>
      </c>
      <c r="BO30" s="12">
        <f t="shared" si="52"/>
        <v>20833.33333</v>
      </c>
    </row>
    <row r="31" ht="15.75" customHeight="1">
      <c r="A31" s="171" t="s">
        <v>232</v>
      </c>
      <c r="B31" s="125">
        <v>0.0</v>
      </c>
      <c r="C31" s="172">
        <v>140000.0</v>
      </c>
      <c r="D31" s="122">
        <f t="shared" ref="D31:G31" si="53">+C31*(1+$B$26)</f>
        <v>140000</v>
      </c>
      <c r="E31" s="122">
        <f t="shared" si="53"/>
        <v>140000</v>
      </c>
      <c r="F31" s="122">
        <f t="shared" si="53"/>
        <v>140000</v>
      </c>
      <c r="G31" s="122">
        <f t="shared" si="53"/>
        <v>140000</v>
      </c>
      <c r="H31" s="12">
        <f t="shared" ref="H31:S31" si="54">(+$C$31/12)*H95</f>
        <v>0</v>
      </c>
      <c r="I31" s="12">
        <f t="shared" si="54"/>
        <v>0</v>
      </c>
      <c r="J31" s="12">
        <f t="shared" si="54"/>
        <v>0</v>
      </c>
      <c r="K31" s="12">
        <f t="shared" si="54"/>
        <v>0</v>
      </c>
      <c r="L31" s="12">
        <f t="shared" si="54"/>
        <v>0</v>
      </c>
      <c r="M31" s="12">
        <f t="shared" si="54"/>
        <v>0</v>
      </c>
      <c r="N31" s="12">
        <f t="shared" si="54"/>
        <v>0</v>
      </c>
      <c r="O31" s="12">
        <f t="shared" si="54"/>
        <v>0</v>
      </c>
      <c r="P31" s="12">
        <f t="shared" si="54"/>
        <v>0</v>
      </c>
      <c r="Q31" s="12">
        <f t="shared" si="54"/>
        <v>0</v>
      </c>
      <c r="R31" s="12">
        <f t="shared" si="54"/>
        <v>0</v>
      </c>
      <c r="S31" s="12">
        <f t="shared" si="54"/>
        <v>0</v>
      </c>
      <c r="T31" s="12">
        <f t="shared" ref="T31:AE31" si="55">(+$D$31/12)*T95</f>
        <v>0</v>
      </c>
      <c r="U31" s="12">
        <f t="shared" si="55"/>
        <v>0</v>
      </c>
      <c r="V31" s="12">
        <f t="shared" si="55"/>
        <v>0</v>
      </c>
      <c r="W31" s="12">
        <f t="shared" si="55"/>
        <v>0</v>
      </c>
      <c r="X31" s="12">
        <f t="shared" si="55"/>
        <v>0</v>
      </c>
      <c r="Y31" s="12">
        <f t="shared" si="55"/>
        <v>0</v>
      </c>
      <c r="Z31" s="12">
        <f t="shared" si="55"/>
        <v>0</v>
      </c>
      <c r="AA31" s="12">
        <f t="shared" si="55"/>
        <v>11666.66667</v>
      </c>
      <c r="AB31" s="12">
        <f t="shared" si="55"/>
        <v>11666.66667</v>
      </c>
      <c r="AC31" s="12">
        <f t="shared" si="55"/>
        <v>11666.66667</v>
      </c>
      <c r="AD31" s="12">
        <f t="shared" si="55"/>
        <v>11666.66667</v>
      </c>
      <c r="AE31" s="12">
        <f t="shared" si="55"/>
        <v>11666.66667</v>
      </c>
      <c r="AF31" s="12">
        <f t="shared" ref="AF31:AQ31" si="56">(+$E$31/12)*AF95</f>
        <v>11666.66667</v>
      </c>
      <c r="AG31" s="12">
        <f t="shared" si="56"/>
        <v>11666.66667</v>
      </c>
      <c r="AH31" s="12">
        <f t="shared" si="56"/>
        <v>11666.66667</v>
      </c>
      <c r="AI31" s="12">
        <f t="shared" si="56"/>
        <v>11666.66667</v>
      </c>
      <c r="AJ31" s="12">
        <f t="shared" si="56"/>
        <v>11666.66667</v>
      </c>
      <c r="AK31" s="12">
        <f t="shared" si="56"/>
        <v>11666.66667</v>
      </c>
      <c r="AL31" s="12">
        <f t="shared" si="56"/>
        <v>11666.66667</v>
      </c>
      <c r="AM31" s="12">
        <f t="shared" si="56"/>
        <v>11666.66667</v>
      </c>
      <c r="AN31" s="12">
        <f t="shared" si="56"/>
        <v>11666.66667</v>
      </c>
      <c r="AO31" s="12">
        <f t="shared" si="56"/>
        <v>11666.66667</v>
      </c>
      <c r="AP31" s="12">
        <f t="shared" si="56"/>
        <v>11666.66667</v>
      </c>
      <c r="AQ31" s="12">
        <f t="shared" si="56"/>
        <v>11666.66667</v>
      </c>
      <c r="AR31" s="12">
        <f t="shared" ref="AR31:BC31" si="57">(+$F$31/12)*AR95</f>
        <v>11666.66667</v>
      </c>
      <c r="AS31" s="12">
        <f t="shared" si="57"/>
        <v>11666.66667</v>
      </c>
      <c r="AT31" s="12">
        <f t="shared" si="57"/>
        <v>11666.66667</v>
      </c>
      <c r="AU31" s="12">
        <f t="shared" si="57"/>
        <v>11666.66667</v>
      </c>
      <c r="AV31" s="12">
        <f t="shared" si="57"/>
        <v>11666.66667</v>
      </c>
      <c r="AW31" s="12">
        <f t="shared" si="57"/>
        <v>11666.66667</v>
      </c>
      <c r="AX31" s="12">
        <f t="shared" si="57"/>
        <v>11666.66667</v>
      </c>
      <c r="AY31" s="12">
        <f t="shared" si="57"/>
        <v>11666.66667</v>
      </c>
      <c r="AZ31" s="12">
        <f t="shared" si="57"/>
        <v>11666.66667</v>
      </c>
      <c r="BA31" s="12">
        <f t="shared" si="57"/>
        <v>11666.66667</v>
      </c>
      <c r="BB31" s="12">
        <f t="shared" si="57"/>
        <v>11666.66667</v>
      </c>
      <c r="BC31" s="12">
        <f t="shared" si="57"/>
        <v>11666.66667</v>
      </c>
      <c r="BD31" s="12">
        <f t="shared" ref="BD31:BO31" si="58">(+$G$26/12)*BD95</f>
        <v>20833.33333</v>
      </c>
      <c r="BE31" s="12">
        <f t="shared" si="58"/>
        <v>20833.33333</v>
      </c>
      <c r="BF31" s="12">
        <f t="shared" si="58"/>
        <v>20833.33333</v>
      </c>
      <c r="BG31" s="12">
        <f t="shared" si="58"/>
        <v>20833.33333</v>
      </c>
      <c r="BH31" s="12">
        <f t="shared" si="58"/>
        <v>20833.33333</v>
      </c>
      <c r="BI31" s="12">
        <f t="shared" si="58"/>
        <v>20833.33333</v>
      </c>
      <c r="BJ31" s="12">
        <f t="shared" si="58"/>
        <v>20833.33333</v>
      </c>
      <c r="BK31" s="12">
        <f t="shared" si="58"/>
        <v>20833.33333</v>
      </c>
      <c r="BL31" s="12">
        <f t="shared" si="58"/>
        <v>20833.33333</v>
      </c>
      <c r="BM31" s="12">
        <f t="shared" si="58"/>
        <v>20833.33333</v>
      </c>
      <c r="BN31" s="12">
        <f t="shared" si="58"/>
        <v>20833.33333</v>
      </c>
      <c r="BO31" s="12">
        <f t="shared" si="58"/>
        <v>20833.33333</v>
      </c>
    </row>
    <row r="32" ht="15.75" customHeight="1">
      <c r="A32" s="171" t="s">
        <v>233</v>
      </c>
      <c r="B32" s="125">
        <v>0.0</v>
      </c>
      <c r="C32" s="172">
        <v>90000.0</v>
      </c>
      <c r="D32" s="122">
        <f t="shared" ref="D32:G32" si="59">+C32*(1+$B$26)</f>
        <v>90000</v>
      </c>
      <c r="E32" s="122">
        <f t="shared" si="59"/>
        <v>90000</v>
      </c>
      <c r="F32" s="122">
        <f t="shared" si="59"/>
        <v>90000</v>
      </c>
      <c r="G32" s="122">
        <f t="shared" si="59"/>
        <v>90000</v>
      </c>
      <c r="H32" s="12">
        <f t="shared" ref="H32:S32" si="60">(+$C$32/12)*H96</f>
        <v>0</v>
      </c>
      <c r="I32" s="12">
        <f t="shared" si="60"/>
        <v>0</v>
      </c>
      <c r="J32" s="12">
        <f t="shared" si="60"/>
        <v>0</v>
      </c>
      <c r="K32" s="12">
        <f t="shared" si="60"/>
        <v>0</v>
      </c>
      <c r="L32" s="12">
        <f t="shared" si="60"/>
        <v>0</v>
      </c>
      <c r="M32" s="12">
        <f t="shared" si="60"/>
        <v>0</v>
      </c>
      <c r="N32" s="12">
        <f t="shared" si="60"/>
        <v>0</v>
      </c>
      <c r="O32" s="12">
        <f t="shared" si="60"/>
        <v>0</v>
      </c>
      <c r="P32" s="12">
        <f t="shared" si="60"/>
        <v>0</v>
      </c>
      <c r="Q32" s="12">
        <f t="shared" si="60"/>
        <v>0</v>
      </c>
      <c r="R32" s="12">
        <f t="shared" si="60"/>
        <v>0</v>
      </c>
      <c r="S32" s="12">
        <f t="shared" si="60"/>
        <v>0</v>
      </c>
      <c r="T32" s="12">
        <f t="shared" ref="T32:AE32" si="61">(+$D$32/12)*T96</f>
        <v>0</v>
      </c>
      <c r="U32" s="12">
        <f t="shared" si="61"/>
        <v>0</v>
      </c>
      <c r="V32" s="12">
        <f t="shared" si="61"/>
        <v>0</v>
      </c>
      <c r="W32" s="12">
        <f t="shared" si="61"/>
        <v>0</v>
      </c>
      <c r="X32" s="12">
        <f t="shared" si="61"/>
        <v>0</v>
      </c>
      <c r="Y32" s="12">
        <f t="shared" si="61"/>
        <v>0</v>
      </c>
      <c r="Z32" s="12">
        <f t="shared" si="61"/>
        <v>0</v>
      </c>
      <c r="AA32" s="12">
        <f t="shared" si="61"/>
        <v>0</v>
      </c>
      <c r="AB32" s="12">
        <f t="shared" si="61"/>
        <v>0</v>
      </c>
      <c r="AC32" s="12">
        <f t="shared" si="61"/>
        <v>0</v>
      </c>
      <c r="AD32" s="12">
        <f t="shared" si="61"/>
        <v>0</v>
      </c>
      <c r="AE32" s="12">
        <f t="shared" si="61"/>
        <v>0</v>
      </c>
      <c r="AF32" s="12">
        <f t="shared" ref="AF32:AQ32" si="62">(+$E$32/12)*AF96</f>
        <v>7500</v>
      </c>
      <c r="AG32" s="12">
        <f t="shared" si="62"/>
        <v>7500</v>
      </c>
      <c r="AH32" s="12">
        <f t="shared" si="62"/>
        <v>7500</v>
      </c>
      <c r="AI32" s="12">
        <f t="shared" si="62"/>
        <v>7500</v>
      </c>
      <c r="AJ32" s="12">
        <f t="shared" si="62"/>
        <v>7500</v>
      </c>
      <c r="AK32" s="12">
        <f t="shared" si="62"/>
        <v>7500</v>
      </c>
      <c r="AL32" s="12">
        <f t="shared" si="62"/>
        <v>7500</v>
      </c>
      <c r="AM32" s="12">
        <f t="shared" si="62"/>
        <v>7500</v>
      </c>
      <c r="AN32" s="12">
        <f t="shared" si="62"/>
        <v>7500</v>
      </c>
      <c r="AO32" s="12">
        <f t="shared" si="62"/>
        <v>7500</v>
      </c>
      <c r="AP32" s="12">
        <f t="shared" si="62"/>
        <v>7500</v>
      </c>
      <c r="AQ32" s="12">
        <f t="shared" si="62"/>
        <v>7500</v>
      </c>
      <c r="AR32" s="12">
        <f t="shared" ref="AR32:BC32" si="63">(+$F$32/12)*AR96</f>
        <v>7500</v>
      </c>
      <c r="AS32" s="12">
        <f t="shared" si="63"/>
        <v>7500</v>
      </c>
      <c r="AT32" s="12">
        <f t="shared" si="63"/>
        <v>7500</v>
      </c>
      <c r="AU32" s="12">
        <f t="shared" si="63"/>
        <v>7500</v>
      </c>
      <c r="AV32" s="12">
        <f t="shared" si="63"/>
        <v>7500</v>
      </c>
      <c r="AW32" s="12">
        <f t="shared" si="63"/>
        <v>7500</v>
      </c>
      <c r="AX32" s="12">
        <f t="shared" si="63"/>
        <v>7500</v>
      </c>
      <c r="AY32" s="12">
        <f t="shared" si="63"/>
        <v>7500</v>
      </c>
      <c r="AZ32" s="12">
        <f t="shared" si="63"/>
        <v>7500</v>
      </c>
      <c r="BA32" s="12">
        <f t="shared" si="63"/>
        <v>7500</v>
      </c>
      <c r="BB32" s="12">
        <f t="shared" si="63"/>
        <v>7500</v>
      </c>
      <c r="BC32" s="12">
        <f t="shared" si="63"/>
        <v>7500</v>
      </c>
      <c r="BD32" s="12">
        <f t="shared" ref="BD32:BO32" si="64">(+$G$26/12)*BD96</f>
        <v>20833.33333</v>
      </c>
      <c r="BE32" s="12">
        <f t="shared" si="64"/>
        <v>20833.33333</v>
      </c>
      <c r="BF32" s="12">
        <f t="shared" si="64"/>
        <v>20833.33333</v>
      </c>
      <c r="BG32" s="12">
        <f t="shared" si="64"/>
        <v>20833.33333</v>
      </c>
      <c r="BH32" s="12">
        <f t="shared" si="64"/>
        <v>20833.33333</v>
      </c>
      <c r="BI32" s="12">
        <f t="shared" si="64"/>
        <v>20833.33333</v>
      </c>
      <c r="BJ32" s="12">
        <f t="shared" si="64"/>
        <v>20833.33333</v>
      </c>
      <c r="BK32" s="12">
        <f t="shared" si="64"/>
        <v>20833.33333</v>
      </c>
      <c r="BL32" s="12">
        <f t="shared" si="64"/>
        <v>20833.33333</v>
      </c>
      <c r="BM32" s="12">
        <f t="shared" si="64"/>
        <v>20833.33333</v>
      </c>
      <c r="BN32" s="12">
        <f t="shared" si="64"/>
        <v>20833.33333</v>
      </c>
      <c r="BO32" s="12">
        <f t="shared" si="64"/>
        <v>20833.33333</v>
      </c>
    </row>
    <row r="33" ht="15.75" customHeight="1">
      <c r="A33" s="171" t="s">
        <v>234</v>
      </c>
      <c r="B33" s="125">
        <v>0.0</v>
      </c>
      <c r="C33" s="172">
        <v>85000.0</v>
      </c>
      <c r="D33" s="122">
        <f t="shared" ref="D33:G33" si="65">+C33*(1+$B$26)</f>
        <v>85000</v>
      </c>
      <c r="E33" s="122">
        <f t="shared" si="65"/>
        <v>85000</v>
      </c>
      <c r="F33" s="122">
        <f t="shared" si="65"/>
        <v>85000</v>
      </c>
      <c r="G33" s="122">
        <f t="shared" si="65"/>
        <v>85000</v>
      </c>
      <c r="H33" s="12">
        <f t="shared" ref="H33:S33" si="66">(+$C$33/12)*H97</f>
        <v>0</v>
      </c>
      <c r="I33" s="12">
        <f t="shared" si="66"/>
        <v>0</v>
      </c>
      <c r="J33" s="12">
        <f t="shared" si="66"/>
        <v>0</v>
      </c>
      <c r="K33" s="12">
        <f t="shared" si="66"/>
        <v>0</v>
      </c>
      <c r="L33" s="12">
        <f t="shared" si="66"/>
        <v>0</v>
      </c>
      <c r="M33" s="12">
        <f t="shared" si="66"/>
        <v>0</v>
      </c>
      <c r="N33" s="12">
        <f t="shared" si="66"/>
        <v>0</v>
      </c>
      <c r="O33" s="12">
        <f t="shared" si="66"/>
        <v>0</v>
      </c>
      <c r="P33" s="12">
        <f t="shared" si="66"/>
        <v>0</v>
      </c>
      <c r="Q33" s="12">
        <f t="shared" si="66"/>
        <v>0</v>
      </c>
      <c r="R33" s="12">
        <f t="shared" si="66"/>
        <v>0</v>
      </c>
      <c r="S33" s="12">
        <f t="shared" si="66"/>
        <v>0</v>
      </c>
      <c r="T33" s="12">
        <f t="shared" ref="T33:AE33" si="67">(+$D$33/12)*T97</f>
        <v>0</v>
      </c>
      <c r="U33" s="12">
        <f t="shared" si="67"/>
        <v>0</v>
      </c>
      <c r="V33" s="12">
        <f t="shared" si="67"/>
        <v>0</v>
      </c>
      <c r="W33" s="12">
        <f t="shared" si="67"/>
        <v>0</v>
      </c>
      <c r="X33" s="12">
        <f t="shared" si="67"/>
        <v>0</v>
      </c>
      <c r="Y33" s="12">
        <f t="shared" si="67"/>
        <v>0</v>
      </c>
      <c r="Z33" s="12">
        <f t="shared" si="67"/>
        <v>0</v>
      </c>
      <c r="AA33" s="12">
        <f t="shared" si="67"/>
        <v>0</v>
      </c>
      <c r="AB33" s="12">
        <f t="shared" si="67"/>
        <v>0</v>
      </c>
      <c r="AC33" s="12">
        <f t="shared" si="67"/>
        <v>0</v>
      </c>
      <c r="AD33" s="12">
        <f t="shared" si="67"/>
        <v>0</v>
      </c>
      <c r="AE33" s="12">
        <f t="shared" si="67"/>
        <v>0</v>
      </c>
      <c r="AF33" s="12">
        <f t="shared" ref="AF33:AQ33" si="68">(+$E$33/12)*AF97</f>
        <v>0</v>
      </c>
      <c r="AG33" s="12">
        <f t="shared" si="68"/>
        <v>0</v>
      </c>
      <c r="AH33" s="12">
        <f t="shared" si="68"/>
        <v>7083.333333</v>
      </c>
      <c r="AI33" s="12">
        <f t="shared" si="68"/>
        <v>7083.333333</v>
      </c>
      <c r="AJ33" s="12">
        <f t="shared" si="68"/>
        <v>7083.333333</v>
      </c>
      <c r="AK33" s="12">
        <f t="shared" si="68"/>
        <v>7083.333333</v>
      </c>
      <c r="AL33" s="12">
        <f t="shared" si="68"/>
        <v>7083.333333</v>
      </c>
      <c r="AM33" s="12">
        <f t="shared" si="68"/>
        <v>7083.333333</v>
      </c>
      <c r="AN33" s="12">
        <f t="shared" si="68"/>
        <v>7083.333333</v>
      </c>
      <c r="AO33" s="12">
        <f t="shared" si="68"/>
        <v>7083.333333</v>
      </c>
      <c r="AP33" s="12">
        <f t="shared" si="68"/>
        <v>7083.333333</v>
      </c>
      <c r="AQ33" s="12">
        <f t="shared" si="68"/>
        <v>7083.333333</v>
      </c>
      <c r="AR33" s="12">
        <f t="shared" ref="AR33:BC33" si="69">(+$F$33/12)*AR97</f>
        <v>7083.333333</v>
      </c>
      <c r="AS33" s="12">
        <f t="shared" si="69"/>
        <v>7083.333333</v>
      </c>
      <c r="AT33" s="12">
        <f t="shared" si="69"/>
        <v>7083.333333</v>
      </c>
      <c r="AU33" s="12">
        <f t="shared" si="69"/>
        <v>7083.333333</v>
      </c>
      <c r="AV33" s="12">
        <f t="shared" si="69"/>
        <v>7083.333333</v>
      </c>
      <c r="AW33" s="12">
        <f t="shared" si="69"/>
        <v>7083.333333</v>
      </c>
      <c r="AX33" s="12">
        <f t="shared" si="69"/>
        <v>7083.333333</v>
      </c>
      <c r="AY33" s="12">
        <f t="shared" si="69"/>
        <v>7083.333333</v>
      </c>
      <c r="AZ33" s="12">
        <f t="shared" si="69"/>
        <v>7083.333333</v>
      </c>
      <c r="BA33" s="12">
        <f t="shared" si="69"/>
        <v>7083.333333</v>
      </c>
      <c r="BB33" s="12">
        <f t="shared" si="69"/>
        <v>7083.333333</v>
      </c>
      <c r="BC33" s="12">
        <f t="shared" si="69"/>
        <v>7083.333333</v>
      </c>
      <c r="BD33" s="12">
        <f t="shared" ref="BD33:BO33" si="70">(+$G$26/12)*BD97</f>
        <v>20833.33333</v>
      </c>
      <c r="BE33" s="12">
        <f t="shared" si="70"/>
        <v>20833.33333</v>
      </c>
      <c r="BF33" s="12">
        <f t="shared" si="70"/>
        <v>20833.33333</v>
      </c>
      <c r="BG33" s="12">
        <f t="shared" si="70"/>
        <v>20833.33333</v>
      </c>
      <c r="BH33" s="12">
        <f t="shared" si="70"/>
        <v>20833.33333</v>
      </c>
      <c r="BI33" s="12">
        <f t="shared" si="70"/>
        <v>20833.33333</v>
      </c>
      <c r="BJ33" s="12">
        <f t="shared" si="70"/>
        <v>20833.33333</v>
      </c>
      <c r="BK33" s="12">
        <f t="shared" si="70"/>
        <v>20833.33333</v>
      </c>
      <c r="BL33" s="12">
        <f t="shared" si="70"/>
        <v>20833.33333</v>
      </c>
      <c r="BM33" s="12">
        <f t="shared" si="70"/>
        <v>20833.33333</v>
      </c>
      <c r="BN33" s="12">
        <f t="shared" si="70"/>
        <v>20833.33333</v>
      </c>
      <c r="BO33" s="12">
        <f t="shared" si="70"/>
        <v>20833.33333</v>
      </c>
    </row>
    <row r="34" ht="15.75" customHeight="1">
      <c r="A34" s="171" t="s">
        <v>235</v>
      </c>
      <c r="B34" s="125">
        <v>0.0</v>
      </c>
      <c r="C34" s="172">
        <v>85000.0</v>
      </c>
      <c r="D34" s="122">
        <f t="shared" ref="D34:G34" si="71">+C34*(1+$B$26)</f>
        <v>85000</v>
      </c>
      <c r="E34" s="122">
        <f t="shared" si="71"/>
        <v>85000</v>
      </c>
      <c r="F34" s="122">
        <f t="shared" si="71"/>
        <v>85000</v>
      </c>
      <c r="G34" s="122">
        <f t="shared" si="71"/>
        <v>85000</v>
      </c>
      <c r="H34" s="12">
        <f t="shared" ref="H34:S34" si="72">(+$C$34/12)*H98</f>
        <v>0</v>
      </c>
      <c r="I34" s="12">
        <f t="shared" si="72"/>
        <v>0</v>
      </c>
      <c r="J34" s="12">
        <f t="shared" si="72"/>
        <v>0</v>
      </c>
      <c r="K34" s="12">
        <f t="shared" si="72"/>
        <v>0</v>
      </c>
      <c r="L34" s="12">
        <f t="shared" si="72"/>
        <v>0</v>
      </c>
      <c r="M34" s="12">
        <f t="shared" si="72"/>
        <v>0</v>
      </c>
      <c r="N34" s="12">
        <f t="shared" si="72"/>
        <v>0</v>
      </c>
      <c r="O34" s="12">
        <f t="shared" si="72"/>
        <v>0</v>
      </c>
      <c r="P34" s="12">
        <f t="shared" si="72"/>
        <v>0</v>
      </c>
      <c r="Q34" s="12">
        <f t="shared" si="72"/>
        <v>0</v>
      </c>
      <c r="R34" s="12">
        <f t="shared" si="72"/>
        <v>0</v>
      </c>
      <c r="S34" s="12">
        <f t="shared" si="72"/>
        <v>0</v>
      </c>
      <c r="T34" s="12">
        <f t="shared" ref="T34:AE34" si="73">(+$D$34/12)*T98</f>
        <v>0</v>
      </c>
      <c r="U34" s="12">
        <f t="shared" si="73"/>
        <v>0</v>
      </c>
      <c r="V34" s="12">
        <f t="shared" si="73"/>
        <v>0</v>
      </c>
      <c r="W34" s="12">
        <f t="shared" si="73"/>
        <v>0</v>
      </c>
      <c r="X34" s="12">
        <f t="shared" si="73"/>
        <v>0</v>
      </c>
      <c r="Y34" s="12">
        <f t="shared" si="73"/>
        <v>0</v>
      </c>
      <c r="Z34" s="12">
        <f t="shared" si="73"/>
        <v>0</v>
      </c>
      <c r="AA34" s="12">
        <f t="shared" si="73"/>
        <v>0</v>
      </c>
      <c r="AB34" s="12">
        <f t="shared" si="73"/>
        <v>0</v>
      </c>
      <c r="AC34" s="12">
        <f t="shared" si="73"/>
        <v>0</v>
      </c>
      <c r="AD34" s="12">
        <f t="shared" si="73"/>
        <v>0</v>
      </c>
      <c r="AE34" s="12">
        <f t="shared" si="73"/>
        <v>0</v>
      </c>
      <c r="AF34" s="12">
        <f t="shared" ref="AF34:AQ34" si="74">(+$E$34/12)*AF98</f>
        <v>0</v>
      </c>
      <c r="AG34" s="12">
        <f t="shared" si="74"/>
        <v>0</v>
      </c>
      <c r="AH34" s="12">
        <f t="shared" si="74"/>
        <v>0</v>
      </c>
      <c r="AI34" s="12">
        <f t="shared" si="74"/>
        <v>7083.333333</v>
      </c>
      <c r="AJ34" s="12">
        <f t="shared" si="74"/>
        <v>7083.333333</v>
      </c>
      <c r="AK34" s="12">
        <f t="shared" si="74"/>
        <v>7083.333333</v>
      </c>
      <c r="AL34" s="12">
        <f t="shared" si="74"/>
        <v>7083.333333</v>
      </c>
      <c r="AM34" s="12">
        <f t="shared" si="74"/>
        <v>7083.333333</v>
      </c>
      <c r="AN34" s="12">
        <f t="shared" si="74"/>
        <v>7083.333333</v>
      </c>
      <c r="AO34" s="12">
        <f t="shared" si="74"/>
        <v>7083.333333</v>
      </c>
      <c r="AP34" s="12">
        <f t="shared" si="74"/>
        <v>7083.333333</v>
      </c>
      <c r="AQ34" s="12">
        <f t="shared" si="74"/>
        <v>7083.333333</v>
      </c>
      <c r="AR34" s="12">
        <f t="shared" ref="AR34:BC34" si="75">(+$F$34/12)*AR98</f>
        <v>7083.333333</v>
      </c>
      <c r="AS34" s="12">
        <f t="shared" si="75"/>
        <v>7083.333333</v>
      </c>
      <c r="AT34" s="12">
        <f t="shared" si="75"/>
        <v>7083.333333</v>
      </c>
      <c r="AU34" s="12">
        <f t="shared" si="75"/>
        <v>7083.333333</v>
      </c>
      <c r="AV34" s="12">
        <f t="shared" si="75"/>
        <v>7083.333333</v>
      </c>
      <c r="AW34" s="12">
        <f t="shared" si="75"/>
        <v>7083.333333</v>
      </c>
      <c r="AX34" s="12">
        <f t="shared" si="75"/>
        <v>7083.333333</v>
      </c>
      <c r="AY34" s="12">
        <f t="shared" si="75"/>
        <v>7083.333333</v>
      </c>
      <c r="AZ34" s="12">
        <f t="shared" si="75"/>
        <v>7083.333333</v>
      </c>
      <c r="BA34" s="12">
        <f t="shared" si="75"/>
        <v>7083.333333</v>
      </c>
      <c r="BB34" s="12">
        <f t="shared" si="75"/>
        <v>7083.333333</v>
      </c>
      <c r="BC34" s="12">
        <f t="shared" si="75"/>
        <v>7083.333333</v>
      </c>
      <c r="BD34" s="12">
        <f t="shared" ref="BD34:BO34" si="76">(+$G$26/12)*BD98</f>
        <v>20833.33333</v>
      </c>
      <c r="BE34" s="12">
        <f t="shared" si="76"/>
        <v>20833.33333</v>
      </c>
      <c r="BF34" s="12">
        <f t="shared" si="76"/>
        <v>20833.33333</v>
      </c>
      <c r="BG34" s="12">
        <f t="shared" si="76"/>
        <v>20833.33333</v>
      </c>
      <c r="BH34" s="12">
        <f t="shared" si="76"/>
        <v>20833.33333</v>
      </c>
      <c r="BI34" s="12">
        <f t="shared" si="76"/>
        <v>20833.33333</v>
      </c>
      <c r="BJ34" s="12">
        <f t="shared" si="76"/>
        <v>20833.33333</v>
      </c>
      <c r="BK34" s="12">
        <f t="shared" si="76"/>
        <v>20833.33333</v>
      </c>
      <c r="BL34" s="12">
        <f t="shared" si="76"/>
        <v>20833.33333</v>
      </c>
      <c r="BM34" s="12">
        <f t="shared" si="76"/>
        <v>20833.33333</v>
      </c>
      <c r="BN34" s="12">
        <f t="shared" si="76"/>
        <v>20833.33333</v>
      </c>
      <c r="BO34" s="12">
        <f t="shared" si="76"/>
        <v>20833.33333</v>
      </c>
    </row>
    <row r="35" ht="15.75" customHeight="1">
      <c r="A35" s="171" t="s">
        <v>236</v>
      </c>
      <c r="B35" s="125">
        <v>0.0</v>
      </c>
      <c r="C35" s="172">
        <v>130000.0</v>
      </c>
      <c r="D35" s="122">
        <f t="shared" ref="D35:G35" si="77">+C35*(1+$B$26)</f>
        <v>130000</v>
      </c>
      <c r="E35" s="122">
        <f t="shared" si="77"/>
        <v>130000</v>
      </c>
      <c r="F35" s="122">
        <f t="shared" si="77"/>
        <v>130000</v>
      </c>
      <c r="G35" s="122">
        <f t="shared" si="77"/>
        <v>130000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>
        <f t="shared" ref="T35:AE35" si="78">(+$D$34/12)*T99</f>
        <v>0</v>
      </c>
      <c r="U35" s="12">
        <f t="shared" si="78"/>
        <v>0</v>
      </c>
      <c r="V35" s="12">
        <f t="shared" si="78"/>
        <v>0</v>
      </c>
      <c r="W35" s="12">
        <f t="shared" si="78"/>
        <v>0</v>
      </c>
      <c r="X35" s="12">
        <f t="shared" si="78"/>
        <v>0</v>
      </c>
      <c r="Y35" s="12">
        <f t="shared" si="78"/>
        <v>0</v>
      </c>
      <c r="Z35" s="12">
        <f t="shared" si="78"/>
        <v>0</v>
      </c>
      <c r="AA35" s="12">
        <f t="shared" si="78"/>
        <v>7083.333333</v>
      </c>
      <c r="AB35" s="12">
        <f t="shared" si="78"/>
        <v>7083.333333</v>
      </c>
      <c r="AC35" s="12">
        <f t="shared" si="78"/>
        <v>7083.333333</v>
      </c>
      <c r="AD35" s="12">
        <f t="shared" si="78"/>
        <v>7083.333333</v>
      </c>
      <c r="AE35" s="12">
        <f t="shared" si="78"/>
        <v>7083.333333</v>
      </c>
      <c r="AF35" s="12">
        <f t="shared" ref="AF35:AQ35" si="79">(+$E$34/12)*AF99</f>
        <v>7083.333333</v>
      </c>
      <c r="AG35" s="12">
        <f t="shared" si="79"/>
        <v>7083.333333</v>
      </c>
      <c r="AH35" s="12">
        <f t="shared" si="79"/>
        <v>7083.333333</v>
      </c>
      <c r="AI35" s="12">
        <f t="shared" si="79"/>
        <v>7083.333333</v>
      </c>
      <c r="AJ35" s="12">
        <f t="shared" si="79"/>
        <v>7083.333333</v>
      </c>
      <c r="AK35" s="12">
        <f t="shared" si="79"/>
        <v>7083.333333</v>
      </c>
      <c r="AL35" s="12">
        <f t="shared" si="79"/>
        <v>7083.333333</v>
      </c>
      <c r="AM35" s="12">
        <f t="shared" si="79"/>
        <v>7083.333333</v>
      </c>
      <c r="AN35" s="12">
        <f t="shared" si="79"/>
        <v>7083.333333</v>
      </c>
      <c r="AO35" s="12">
        <f t="shared" si="79"/>
        <v>7083.333333</v>
      </c>
      <c r="AP35" s="12">
        <f t="shared" si="79"/>
        <v>7083.333333</v>
      </c>
      <c r="AQ35" s="12">
        <f t="shared" si="79"/>
        <v>7083.333333</v>
      </c>
      <c r="AR35" s="12">
        <f t="shared" ref="AR35:BC35" si="80">(+$F$34/12)*AR99</f>
        <v>7083.333333</v>
      </c>
      <c r="AS35" s="12">
        <f t="shared" si="80"/>
        <v>7083.333333</v>
      </c>
      <c r="AT35" s="12">
        <f t="shared" si="80"/>
        <v>7083.333333</v>
      </c>
      <c r="AU35" s="12">
        <f t="shared" si="80"/>
        <v>7083.333333</v>
      </c>
      <c r="AV35" s="12">
        <f t="shared" si="80"/>
        <v>7083.333333</v>
      </c>
      <c r="AW35" s="12">
        <f t="shared" si="80"/>
        <v>7083.333333</v>
      </c>
      <c r="AX35" s="12">
        <f t="shared" si="80"/>
        <v>7083.333333</v>
      </c>
      <c r="AY35" s="12">
        <f t="shared" si="80"/>
        <v>7083.333333</v>
      </c>
      <c r="AZ35" s="12">
        <f t="shared" si="80"/>
        <v>7083.333333</v>
      </c>
      <c r="BA35" s="12">
        <f t="shared" si="80"/>
        <v>7083.333333</v>
      </c>
      <c r="BB35" s="12">
        <f t="shared" si="80"/>
        <v>7083.333333</v>
      </c>
      <c r="BC35" s="12">
        <f t="shared" si="80"/>
        <v>7083.333333</v>
      </c>
      <c r="BD35" s="12">
        <f t="shared" ref="BD35:BO35" si="81">(+$G$26/12)*BD99</f>
        <v>20833.33333</v>
      </c>
      <c r="BE35" s="12">
        <f t="shared" si="81"/>
        <v>20833.33333</v>
      </c>
      <c r="BF35" s="12">
        <f t="shared" si="81"/>
        <v>20833.33333</v>
      </c>
      <c r="BG35" s="12">
        <f t="shared" si="81"/>
        <v>20833.33333</v>
      </c>
      <c r="BH35" s="12">
        <f t="shared" si="81"/>
        <v>20833.33333</v>
      </c>
      <c r="BI35" s="12">
        <f t="shared" si="81"/>
        <v>20833.33333</v>
      </c>
      <c r="BJ35" s="12">
        <f t="shared" si="81"/>
        <v>20833.33333</v>
      </c>
      <c r="BK35" s="12">
        <f t="shared" si="81"/>
        <v>20833.33333</v>
      </c>
      <c r="BL35" s="12">
        <f t="shared" si="81"/>
        <v>20833.33333</v>
      </c>
      <c r="BM35" s="12">
        <f t="shared" si="81"/>
        <v>20833.33333</v>
      </c>
      <c r="BN35" s="12">
        <f t="shared" si="81"/>
        <v>20833.33333</v>
      </c>
      <c r="BO35" s="12">
        <f t="shared" si="81"/>
        <v>20833.33333</v>
      </c>
    </row>
    <row r="36" ht="15.75" customHeight="1">
      <c r="A36" s="171" t="s">
        <v>237</v>
      </c>
      <c r="B36" s="125">
        <v>0.0</v>
      </c>
      <c r="C36" s="172">
        <v>75000.0</v>
      </c>
      <c r="D36" s="122">
        <f t="shared" ref="D36:G36" si="82">+C36*(1+$B$26)</f>
        <v>75000</v>
      </c>
      <c r="E36" s="122">
        <f t="shared" si="82"/>
        <v>75000</v>
      </c>
      <c r="F36" s="122">
        <f t="shared" si="82"/>
        <v>75000</v>
      </c>
      <c r="G36" s="122">
        <f t="shared" si="82"/>
        <v>75000</v>
      </c>
      <c r="H36" s="12">
        <f>(+$C$36/12)*H102</f>
        <v>18750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>
        <f t="shared" ref="T36:AE36" si="83">(+$D$34/12)*T100</f>
        <v>0</v>
      </c>
      <c r="U36" s="12">
        <f t="shared" si="83"/>
        <v>0</v>
      </c>
      <c r="V36" s="12">
        <f t="shared" si="83"/>
        <v>0</v>
      </c>
      <c r="W36" s="12">
        <f t="shared" si="83"/>
        <v>0</v>
      </c>
      <c r="X36" s="12">
        <f t="shared" si="83"/>
        <v>0</v>
      </c>
      <c r="Y36" s="12">
        <f t="shared" si="83"/>
        <v>0</v>
      </c>
      <c r="Z36" s="12">
        <f t="shared" si="83"/>
        <v>0</v>
      </c>
      <c r="AA36" s="12">
        <f t="shared" si="83"/>
        <v>0</v>
      </c>
      <c r="AB36" s="12">
        <f t="shared" si="83"/>
        <v>0</v>
      </c>
      <c r="AC36" s="12">
        <f t="shared" si="83"/>
        <v>0</v>
      </c>
      <c r="AD36" s="12">
        <f t="shared" si="83"/>
        <v>0</v>
      </c>
      <c r="AE36" s="12">
        <f t="shared" si="83"/>
        <v>0</v>
      </c>
      <c r="AF36" s="12">
        <f t="shared" ref="AF36:AQ36" si="84">(+$E$34/12)*AF100</f>
        <v>0</v>
      </c>
      <c r="AG36" s="12">
        <f t="shared" si="84"/>
        <v>0</v>
      </c>
      <c r="AH36" s="12">
        <f t="shared" si="84"/>
        <v>0</v>
      </c>
      <c r="AI36" s="12">
        <f t="shared" si="84"/>
        <v>0</v>
      </c>
      <c r="AJ36" s="12">
        <f t="shared" si="84"/>
        <v>7083.333333</v>
      </c>
      <c r="AK36" s="12">
        <f t="shared" si="84"/>
        <v>7083.333333</v>
      </c>
      <c r="AL36" s="12">
        <f t="shared" si="84"/>
        <v>7083.333333</v>
      </c>
      <c r="AM36" s="12">
        <f t="shared" si="84"/>
        <v>7083.333333</v>
      </c>
      <c r="AN36" s="12">
        <f t="shared" si="84"/>
        <v>7083.333333</v>
      </c>
      <c r="AO36" s="12">
        <f t="shared" si="84"/>
        <v>7083.333333</v>
      </c>
      <c r="AP36" s="12">
        <f t="shared" si="84"/>
        <v>7083.333333</v>
      </c>
      <c r="AQ36" s="12">
        <f t="shared" si="84"/>
        <v>7083.333333</v>
      </c>
      <c r="AR36" s="12">
        <f t="shared" ref="AR36:BC36" si="85">(+$F$34/12)*AR100</f>
        <v>7083.333333</v>
      </c>
      <c r="AS36" s="12">
        <f t="shared" si="85"/>
        <v>7083.333333</v>
      </c>
      <c r="AT36" s="12">
        <f t="shared" si="85"/>
        <v>7083.333333</v>
      </c>
      <c r="AU36" s="12">
        <f t="shared" si="85"/>
        <v>7083.333333</v>
      </c>
      <c r="AV36" s="12">
        <f t="shared" si="85"/>
        <v>7083.333333</v>
      </c>
      <c r="AW36" s="12">
        <f t="shared" si="85"/>
        <v>7083.333333</v>
      </c>
      <c r="AX36" s="12">
        <f t="shared" si="85"/>
        <v>7083.333333</v>
      </c>
      <c r="AY36" s="12">
        <f t="shared" si="85"/>
        <v>7083.333333</v>
      </c>
      <c r="AZ36" s="12">
        <f t="shared" si="85"/>
        <v>7083.333333</v>
      </c>
      <c r="BA36" s="12">
        <f t="shared" si="85"/>
        <v>7083.333333</v>
      </c>
      <c r="BB36" s="12">
        <f t="shared" si="85"/>
        <v>7083.333333</v>
      </c>
      <c r="BC36" s="12">
        <f t="shared" si="85"/>
        <v>7083.333333</v>
      </c>
      <c r="BD36" s="12">
        <f t="shared" ref="BD36:BO36" si="86">(+$G$26/12)*BD100</f>
        <v>20833.33333</v>
      </c>
      <c r="BE36" s="12">
        <f t="shared" si="86"/>
        <v>20833.33333</v>
      </c>
      <c r="BF36" s="12">
        <f t="shared" si="86"/>
        <v>20833.33333</v>
      </c>
      <c r="BG36" s="12">
        <f t="shared" si="86"/>
        <v>20833.33333</v>
      </c>
      <c r="BH36" s="12">
        <f t="shared" si="86"/>
        <v>20833.33333</v>
      </c>
      <c r="BI36" s="12">
        <f t="shared" si="86"/>
        <v>20833.33333</v>
      </c>
      <c r="BJ36" s="12">
        <f t="shared" si="86"/>
        <v>20833.33333</v>
      </c>
      <c r="BK36" s="12">
        <f t="shared" si="86"/>
        <v>20833.33333</v>
      </c>
      <c r="BL36" s="12">
        <f t="shared" si="86"/>
        <v>20833.33333</v>
      </c>
      <c r="BM36" s="12">
        <f t="shared" si="86"/>
        <v>20833.33333</v>
      </c>
      <c r="BN36" s="12">
        <f t="shared" si="86"/>
        <v>20833.33333</v>
      </c>
      <c r="BO36" s="12">
        <f t="shared" si="86"/>
        <v>20833.33333</v>
      </c>
    </row>
    <row r="37" ht="15.75" customHeight="1">
      <c r="A37" s="171" t="s">
        <v>238</v>
      </c>
      <c r="B37" s="125">
        <v>0.0</v>
      </c>
      <c r="C37" s="172">
        <v>75000.0</v>
      </c>
      <c r="D37" s="122">
        <f t="shared" ref="D37:G37" si="87">+C37*(1+$B$26)</f>
        <v>75000</v>
      </c>
      <c r="E37" s="122">
        <f t="shared" si="87"/>
        <v>75000</v>
      </c>
      <c r="F37" s="122">
        <f t="shared" si="87"/>
        <v>75000</v>
      </c>
      <c r="G37" s="122">
        <f t="shared" si="87"/>
        <v>75000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>
        <f t="shared" ref="T37:AE37" si="88">(+$D$34/12)*T101</f>
        <v>0</v>
      </c>
      <c r="U37" s="12">
        <f t="shared" si="88"/>
        <v>0</v>
      </c>
      <c r="V37" s="12">
        <f t="shared" si="88"/>
        <v>0</v>
      </c>
      <c r="W37" s="12">
        <f t="shared" si="88"/>
        <v>0</v>
      </c>
      <c r="X37" s="12">
        <f t="shared" si="88"/>
        <v>0</v>
      </c>
      <c r="Y37" s="12">
        <f t="shared" si="88"/>
        <v>0</v>
      </c>
      <c r="Z37" s="12">
        <f t="shared" si="88"/>
        <v>0</v>
      </c>
      <c r="AA37" s="12">
        <f t="shared" si="88"/>
        <v>0</v>
      </c>
      <c r="AB37" s="12">
        <f t="shared" si="88"/>
        <v>0</v>
      </c>
      <c r="AC37" s="12">
        <f t="shared" si="88"/>
        <v>0</v>
      </c>
      <c r="AD37" s="12">
        <f t="shared" si="88"/>
        <v>0</v>
      </c>
      <c r="AE37" s="12">
        <f t="shared" si="88"/>
        <v>0</v>
      </c>
      <c r="AF37" s="12">
        <f t="shared" ref="AF37:AQ37" si="89">(+$E$34/12)*AF101</f>
        <v>0</v>
      </c>
      <c r="AG37" s="12">
        <f t="shared" si="89"/>
        <v>0</v>
      </c>
      <c r="AH37" s="12">
        <f t="shared" si="89"/>
        <v>7083.333333</v>
      </c>
      <c r="AI37" s="12">
        <f t="shared" si="89"/>
        <v>7083.333333</v>
      </c>
      <c r="AJ37" s="12">
        <f t="shared" si="89"/>
        <v>7083.333333</v>
      </c>
      <c r="AK37" s="12">
        <f t="shared" si="89"/>
        <v>7083.333333</v>
      </c>
      <c r="AL37" s="12">
        <f t="shared" si="89"/>
        <v>7083.333333</v>
      </c>
      <c r="AM37" s="12">
        <f t="shared" si="89"/>
        <v>7083.333333</v>
      </c>
      <c r="AN37" s="12">
        <f t="shared" si="89"/>
        <v>7083.333333</v>
      </c>
      <c r="AO37" s="12">
        <f t="shared" si="89"/>
        <v>7083.333333</v>
      </c>
      <c r="AP37" s="12">
        <f t="shared" si="89"/>
        <v>7083.333333</v>
      </c>
      <c r="AQ37" s="12">
        <f t="shared" si="89"/>
        <v>7083.333333</v>
      </c>
      <c r="AR37" s="12">
        <f t="shared" ref="AR37:BC37" si="90">(+$F$34/12)*AR101</f>
        <v>7083.333333</v>
      </c>
      <c r="AS37" s="12">
        <f t="shared" si="90"/>
        <v>7083.333333</v>
      </c>
      <c r="AT37" s="12">
        <f t="shared" si="90"/>
        <v>7083.333333</v>
      </c>
      <c r="AU37" s="12">
        <f t="shared" si="90"/>
        <v>7083.333333</v>
      </c>
      <c r="AV37" s="12">
        <f t="shared" si="90"/>
        <v>7083.333333</v>
      </c>
      <c r="AW37" s="12">
        <f t="shared" si="90"/>
        <v>7083.333333</v>
      </c>
      <c r="AX37" s="12">
        <f t="shared" si="90"/>
        <v>7083.333333</v>
      </c>
      <c r="AY37" s="12">
        <f t="shared" si="90"/>
        <v>7083.333333</v>
      </c>
      <c r="AZ37" s="12">
        <f t="shared" si="90"/>
        <v>7083.333333</v>
      </c>
      <c r="BA37" s="12">
        <f t="shared" si="90"/>
        <v>7083.333333</v>
      </c>
      <c r="BB37" s="12">
        <f t="shared" si="90"/>
        <v>7083.333333</v>
      </c>
      <c r="BC37" s="12">
        <f t="shared" si="90"/>
        <v>7083.333333</v>
      </c>
      <c r="BD37" s="12">
        <f t="shared" ref="BD37:BO37" si="91">(+$G$26/12)*BD101</f>
        <v>20833.33333</v>
      </c>
      <c r="BE37" s="12">
        <f t="shared" si="91"/>
        <v>20833.33333</v>
      </c>
      <c r="BF37" s="12">
        <f t="shared" si="91"/>
        <v>20833.33333</v>
      </c>
      <c r="BG37" s="12">
        <f t="shared" si="91"/>
        <v>20833.33333</v>
      </c>
      <c r="BH37" s="12">
        <f t="shared" si="91"/>
        <v>20833.33333</v>
      </c>
      <c r="BI37" s="12">
        <f t="shared" si="91"/>
        <v>20833.33333</v>
      </c>
      <c r="BJ37" s="12">
        <f t="shared" si="91"/>
        <v>20833.33333</v>
      </c>
      <c r="BK37" s="12">
        <f t="shared" si="91"/>
        <v>20833.33333</v>
      </c>
      <c r="BL37" s="12">
        <f t="shared" si="91"/>
        <v>20833.33333</v>
      </c>
      <c r="BM37" s="12">
        <f t="shared" si="91"/>
        <v>20833.33333</v>
      </c>
      <c r="BN37" s="12">
        <f t="shared" si="91"/>
        <v>20833.33333</v>
      </c>
      <c r="BO37" s="12">
        <f t="shared" si="91"/>
        <v>20833.33333</v>
      </c>
    </row>
    <row r="38" ht="15.75" customHeight="1">
      <c r="A38" s="76" t="s">
        <v>239</v>
      </c>
      <c r="B38" s="76"/>
      <c r="C38" s="179"/>
      <c r="D38" s="70"/>
      <c r="E38" s="70"/>
      <c r="F38" s="70"/>
      <c r="G38" s="70"/>
      <c r="H38" s="181">
        <f t="shared" ref="H38:BO38" si="92">SUM(H26:H34)</f>
        <v>58333.33333</v>
      </c>
      <c r="I38" s="181">
        <f t="shared" si="92"/>
        <v>58333.33333</v>
      </c>
      <c r="J38" s="181">
        <f t="shared" si="92"/>
        <v>58333.33333</v>
      </c>
      <c r="K38" s="181">
        <f t="shared" si="92"/>
        <v>58333.33333</v>
      </c>
      <c r="L38" s="181">
        <f t="shared" si="92"/>
        <v>58333.33333</v>
      </c>
      <c r="M38" s="181">
        <f t="shared" si="92"/>
        <v>58333.33333</v>
      </c>
      <c r="N38" s="181">
        <f t="shared" si="92"/>
        <v>58333.33333</v>
      </c>
      <c r="O38" s="181">
        <f t="shared" si="92"/>
        <v>58333.33333</v>
      </c>
      <c r="P38" s="181">
        <f t="shared" si="92"/>
        <v>58333.33333</v>
      </c>
      <c r="Q38" s="181">
        <f t="shared" si="92"/>
        <v>58333.33333</v>
      </c>
      <c r="R38" s="181">
        <f t="shared" si="92"/>
        <v>58333.33333</v>
      </c>
      <c r="S38" s="181">
        <f t="shared" si="92"/>
        <v>58333.33333</v>
      </c>
      <c r="T38" s="181">
        <f t="shared" si="92"/>
        <v>58333.33333</v>
      </c>
      <c r="U38" s="181">
        <f t="shared" si="92"/>
        <v>58333.33333</v>
      </c>
      <c r="V38" s="181">
        <f t="shared" si="92"/>
        <v>58333.33333</v>
      </c>
      <c r="W38" s="181">
        <f t="shared" si="92"/>
        <v>58333.33333</v>
      </c>
      <c r="X38" s="181">
        <f t="shared" si="92"/>
        <v>58333.33333</v>
      </c>
      <c r="Y38" s="181">
        <f t="shared" si="92"/>
        <v>58333.33333</v>
      </c>
      <c r="Z38" s="181">
        <f t="shared" si="92"/>
        <v>58333.33333</v>
      </c>
      <c r="AA38" s="181">
        <f t="shared" si="92"/>
        <v>99166.66667</v>
      </c>
      <c r="AB38" s="181">
        <f t="shared" si="92"/>
        <v>99166.66667</v>
      </c>
      <c r="AC38" s="181">
        <f t="shared" si="92"/>
        <v>99166.66667</v>
      </c>
      <c r="AD38" s="181">
        <f t="shared" si="92"/>
        <v>99166.66667</v>
      </c>
      <c r="AE38" s="181">
        <f t="shared" si="92"/>
        <v>99166.66667</v>
      </c>
      <c r="AF38" s="181">
        <f t="shared" si="92"/>
        <v>106666.6667</v>
      </c>
      <c r="AG38" s="181">
        <f t="shared" si="92"/>
        <v>106666.6667</v>
      </c>
      <c r="AH38" s="181">
        <f t="shared" si="92"/>
        <v>113750</v>
      </c>
      <c r="AI38" s="181">
        <f t="shared" si="92"/>
        <v>120833.3333</v>
      </c>
      <c r="AJ38" s="181">
        <f t="shared" si="92"/>
        <v>120833.3333</v>
      </c>
      <c r="AK38" s="181">
        <f t="shared" si="92"/>
        <v>120833.3333</v>
      </c>
      <c r="AL38" s="181">
        <f t="shared" si="92"/>
        <v>120833.3333</v>
      </c>
      <c r="AM38" s="181">
        <f t="shared" si="92"/>
        <v>120833.3333</v>
      </c>
      <c r="AN38" s="181">
        <f t="shared" si="92"/>
        <v>120833.3333</v>
      </c>
      <c r="AO38" s="181">
        <f t="shared" si="92"/>
        <v>120833.3333</v>
      </c>
      <c r="AP38" s="181">
        <f t="shared" si="92"/>
        <v>120833.3333</v>
      </c>
      <c r="AQ38" s="181">
        <f t="shared" si="92"/>
        <v>120833.3333</v>
      </c>
      <c r="AR38" s="181">
        <f t="shared" si="92"/>
        <v>120833.3333</v>
      </c>
      <c r="AS38" s="181">
        <f t="shared" si="92"/>
        <v>120833.3333</v>
      </c>
      <c r="AT38" s="181">
        <f t="shared" si="92"/>
        <v>120833.3333</v>
      </c>
      <c r="AU38" s="181">
        <f t="shared" si="92"/>
        <v>120833.3333</v>
      </c>
      <c r="AV38" s="181">
        <f t="shared" si="92"/>
        <v>120833.3333</v>
      </c>
      <c r="AW38" s="181">
        <f t="shared" si="92"/>
        <v>120833.3333</v>
      </c>
      <c r="AX38" s="181">
        <f t="shared" si="92"/>
        <v>120833.3333</v>
      </c>
      <c r="AY38" s="181">
        <f t="shared" si="92"/>
        <v>120833.3333</v>
      </c>
      <c r="AZ38" s="181">
        <f t="shared" si="92"/>
        <v>120833.3333</v>
      </c>
      <c r="BA38" s="181">
        <f t="shared" si="92"/>
        <v>120833.3333</v>
      </c>
      <c r="BB38" s="181">
        <f t="shared" si="92"/>
        <v>120833.3333</v>
      </c>
      <c r="BC38" s="181">
        <f t="shared" si="92"/>
        <v>120833.3333</v>
      </c>
      <c r="BD38" s="181">
        <f t="shared" si="92"/>
        <v>187500</v>
      </c>
      <c r="BE38" s="181">
        <f t="shared" si="92"/>
        <v>187500</v>
      </c>
      <c r="BF38" s="181">
        <f t="shared" si="92"/>
        <v>187500</v>
      </c>
      <c r="BG38" s="181">
        <f t="shared" si="92"/>
        <v>187500</v>
      </c>
      <c r="BH38" s="181">
        <f t="shared" si="92"/>
        <v>187500</v>
      </c>
      <c r="BI38" s="181">
        <f t="shared" si="92"/>
        <v>187500</v>
      </c>
      <c r="BJ38" s="181">
        <f t="shared" si="92"/>
        <v>187500</v>
      </c>
      <c r="BK38" s="181">
        <f t="shared" si="92"/>
        <v>187500</v>
      </c>
      <c r="BL38" s="181">
        <f t="shared" si="92"/>
        <v>187500</v>
      </c>
      <c r="BM38" s="181">
        <f t="shared" si="92"/>
        <v>187500</v>
      </c>
      <c r="BN38" s="181">
        <f t="shared" si="92"/>
        <v>187500</v>
      </c>
      <c r="BO38" s="181">
        <f t="shared" si="92"/>
        <v>187500</v>
      </c>
    </row>
    <row r="39" ht="15.75" customHeight="1">
      <c r="A39" s="71" t="s">
        <v>240</v>
      </c>
      <c r="B39" s="71"/>
      <c r="C39" s="182"/>
      <c r="D39" s="182"/>
      <c r="E39" s="182"/>
      <c r="F39" s="182"/>
      <c r="G39" s="18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</row>
    <row r="40" ht="15.75" customHeight="1">
      <c r="A40" s="1" t="s">
        <v>222</v>
      </c>
      <c r="B40" s="1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</row>
    <row r="41" ht="15.75" customHeight="1">
      <c r="A41" s="79" t="s">
        <v>241</v>
      </c>
      <c r="B41" s="79"/>
      <c r="C41" s="110"/>
      <c r="D41" s="110"/>
      <c r="E41" s="110"/>
      <c r="F41" s="110"/>
      <c r="G41" s="110"/>
      <c r="H41" s="178">
        <f>+H42</f>
        <v>0</v>
      </c>
      <c r="I41" s="178">
        <f t="shared" ref="I41:BO41" si="93">+I42-H42</f>
        <v>0</v>
      </c>
      <c r="J41" s="178">
        <f t="shared" si="93"/>
        <v>0</v>
      </c>
      <c r="K41" s="178">
        <f t="shared" si="93"/>
        <v>0</v>
      </c>
      <c r="L41" s="104">
        <f t="shared" si="93"/>
        <v>0</v>
      </c>
      <c r="M41" s="104">
        <f t="shared" si="93"/>
        <v>0</v>
      </c>
      <c r="N41" s="104">
        <f t="shared" si="93"/>
        <v>0</v>
      </c>
      <c r="O41" s="104">
        <f t="shared" si="93"/>
        <v>0</v>
      </c>
      <c r="P41" s="104">
        <f t="shared" si="93"/>
        <v>0</v>
      </c>
      <c r="Q41" s="104">
        <f t="shared" si="93"/>
        <v>0</v>
      </c>
      <c r="R41" s="104">
        <f t="shared" si="93"/>
        <v>0</v>
      </c>
      <c r="S41" s="104">
        <f t="shared" si="93"/>
        <v>0</v>
      </c>
      <c r="T41" s="104">
        <f t="shared" si="93"/>
        <v>0.5</v>
      </c>
      <c r="U41" s="104">
        <f t="shared" si="93"/>
        <v>0.5</v>
      </c>
      <c r="V41" s="104">
        <f t="shared" si="93"/>
        <v>0</v>
      </c>
      <c r="W41" s="104">
        <f t="shared" si="93"/>
        <v>0</v>
      </c>
      <c r="X41" s="104">
        <f t="shared" si="93"/>
        <v>0</v>
      </c>
      <c r="Y41" s="104">
        <f t="shared" si="93"/>
        <v>0</v>
      </c>
      <c r="Z41" s="104">
        <f t="shared" si="93"/>
        <v>0</v>
      </c>
      <c r="AA41" s="104">
        <f t="shared" si="93"/>
        <v>3</v>
      </c>
      <c r="AB41" s="104">
        <f t="shared" si="93"/>
        <v>0</v>
      </c>
      <c r="AC41" s="104">
        <f t="shared" si="93"/>
        <v>2</v>
      </c>
      <c r="AD41" s="104">
        <f t="shared" si="93"/>
        <v>2</v>
      </c>
      <c r="AE41" s="104">
        <f t="shared" si="93"/>
        <v>0</v>
      </c>
      <c r="AF41" s="104">
        <f t="shared" si="93"/>
        <v>0</v>
      </c>
      <c r="AG41" s="104">
        <f t="shared" si="93"/>
        <v>0</v>
      </c>
      <c r="AH41" s="104">
        <f t="shared" si="93"/>
        <v>0</v>
      </c>
      <c r="AI41" s="104">
        <f t="shared" si="93"/>
        <v>0</v>
      </c>
      <c r="AJ41" s="104">
        <f t="shared" si="93"/>
        <v>0</v>
      </c>
      <c r="AK41" s="104">
        <f t="shared" si="93"/>
        <v>0</v>
      </c>
      <c r="AL41" s="104">
        <f t="shared" si="93"/>
        <v>0</v>
      </c>
      <c r="AM41" s="104">
        <f t="shared" si="93"/>
        <v>0</v>
      </c>
      <c r="AN41" s="104">
        <f t="shared" si="93"/>
        <v>0</v>
      </c>
      <c r="AO41" s="104">
        <f t="shared" si="93"/>
        <v>0</v>
      </c>
      <c r="AP41" s="104">
        <f t="shared" si="93"/>
        <v>0</v>
      </c>
      <c r="AQ41" s="104">
        <f t="shared" si="93"/>
        <v>0</v>
      </c>
      <c r="AR41" s="104">
        <f t="shared" si="93"/>
        <v>0</v>
      </c>
      <c r="AS41" s="104">
        <f t="shared" si="93"/>
        <v>0</v>
      </c>
      <c r="AT41" s="104">
        <f t="shared" si="93"/>
        <v>0</v>
      </c>
      <c r="AU41" s="104">
        <f t="shared" si="93"/>
        <v>0</v>
      </c>
      <c r="AV41" s="104">
        <f t="shared" si="93"/>
        <v>0</v>
      </c>
      <c r="AW41" s="104">
        <f t="shared" si="93"/>
        <v>0</v>
      </c>
      <c r="AX41" s="104">
        <f t="shared" si="93"/>
        <v>0</v>
      </c>
      <c r="AY41" s="104">
        <f t="shared" si="93"/>
        <v>0</v>
      </c>
      <c r="AZ41" s="104">
        <f t="shared" si="93"/>
        <v>0</v>
      </c>
      <c r="BA41" s="104">
        <f t="shared" si="93"/>
        <v>0</v>
      </c>
      <c r="BB41" s="104">
        <f t="shared" si="93"/>
        <v>0</v>
      </c>
      <c r="BC41" s="104">
        <f t="shared" si="93"/>
        <v>0</v>
      </c>
      <c r="BD41" s="104">
        <f t="shared" si="93"/>
        <v>0</v>
      </c>
      <c r="BE41" s="104">
        <f t="shared" si="93"/>
        <v>0</v>
      </c>
      <c r="BF41" s="104">
        <f t="shared" si="93"/>
        <v>0</v>
      </c>
      <c r="BG41" s="104">
        <f t="shared" si="93"/>
        <v>0</v>
      </c>
      <c r="BH41" s="104">
        <f t="shared" si="93"/>
        <v>0</v>
      </c>
      <c r="BI41" s="104">
        <f t="shared" si="93"/>
        <v>0</v>
      </c>
      <c r="BJ41" s="104">
        <f t="shared" si="93"/>
        <v>0</v>
      </c>
      <c r="BK41" s="104">
        <f t="shared" si="93"/>
        <v>0</v>
      </c>
      <c r="BL41" s="104">
        <f t="shared" si="93"/>
        <v>0</v>
      </c>
      <c r="BM41" s="104">
        <f t="shared" si="93"/>
        <v>0</v>
      </c>
      <c r="BN41" s="104">
        <f t="shared" si="93"/>
        <v>0</v>
      </c>
      <c r="BO41" s="104">
        <f t="shared" si="93"/>
        <v>0</v>
      </c>
    </row>
    <row r="42" ht="15.75" customHeight="1">
      <c r="A42" s="76" t="s">
        <v>242</v>
      </c>
      <c r="B42" s="76"/>
      <c r="C42" s="70"/>
      <c r="D42" s="70"/>
      <c r="E42" s="70"/>
      <c r="F42" s="70"/>
      <c r="G42" s="70"/>
      <c r="H42" s="180">
        <f t="shared" ref="H42:BO42" si="94">+H116</f>
        <v>0</v>
      </c>
      <c r="I42" s="180">
        <f t="shared" si="94"/>
        <v>0</v>
      </c>
      <c r="J42" s="180">
        <f t="shared" si="94"/>
        <v>0</v>
      </c>
      <c r="K42" s="180">
        <f t="shared" si="94"/>
        <v>0</v>
      </c>
      <c r="L42" s="183">
        <f t="shared" si="94"/>
        <v>0</v>
      </c>
      <c r="M42" s="183">
        <f t="shared" si="94"/>
        <v>0</v>
      </c>
      <c r="N42" s="183">
        <f t="shared" si="94"/>
        <v>0</v>
      </c>
      <c r="O42" s="183">
        <f t="shared" si="94"/>
        <v>0</v>
      </c>
      <c r="P42" s="183">
        <f t="shared" si="94"/>
        <v>0</v>
      </c>
      <c r="Q42" s="183">
        <f t="shared" si="94"/>
        <v>0</v>
      </c>
      <c r="R42" s="183">
        <f t="shared" si="94"/>
        <v>0</v>
      </c>
      <c r="S42" s="183">
        <f t="shared" si="94"/>
        <v>0</v>
      </c>
      <c r="T42" s="183">
        <f t="shared" si="94"/>
        <v>0.5</v>
      </c>
      <c r="U42" s="183">
        <f t="shared" si="94"/>
        <v>1</v>
      </c>
      <c r="V42" s="183">
        <f t="shared" si="94"/>
        <v>1</v>
      </c>
      <c r="W42" s="183">
        <f t="shared" si="94"/>
        <v>1</v>
      </c>
      <c r="X42" s="183">
        <f t="shared" si="94"/>
        <v>1</v>
      </c>
      <c r="Y42" s="183">
        <f t="shared" si="94"/>
        <v>1</v>
      </c>
      <c r="Z42" s="183">
        <f t="shared" si="94"/>
        <v>1</v>
      </c>
      <c r="AA42" s="183">
        <f t="shared" si="94"/>
        <v>4</v>
      </c>
      <c r="AB42" s="183">
        <f t="shared" si="94"/>
        <v>4</v>
      </c>
      <c r="AC42" s="183">
        <f t="shared" si="94"/>
        <v>6</v>
      </c>
      <c r="AD42" s="183">
        <f t="shared" si="94"/>
        <v>8</v>
      </c>
      <c r="AE42" s="183">
        <f t="shared" si="94"/>
        <v>8</v>
      </c>
      <c r="AF42" s="183">
        <f t="shared" si="94"/>
        <v>8</v>
      </c>
      <c r="AG42" s="183">
        <f t="shared" si="94"/>
        <v>8</v>
      </c>
      <c r="AH42" s="183">
        <f t="shared" si="94"/>
        <v>8</v>
      </c>
      <c r="AI42" s="183">
        <f t="shared" si="94"/>
        <v>8</v>
      </c>
      <c r="AJ42" s="183">
        <f t="shared" si="94"/>
        <v>8</v>
      </c>
      <c r="AK42" s="183">
        <f t="shared" si="94"/>
        <v>8</v>
      </c>
      <c r="AL42" s="183">
        <f t="shared" si="94"/>
        <v>8</v>
      </c>
      <c r="AM42" s="183">
        <f t="shared" si="94"/>
        <v>8</v>
      </c>
      <c r="AN42" s="183">
        <f t="shared" si="94"/>
        <v>8</v>
      </c>
      <c r="AO42" s="183">
        <f t="shared" si="94"/>
        <v>8</v>
      </c>
      <c r="AP42" s="183">
        <f t="shared" si="94"/>
        <v>8</v>
      </c>
      <c r="AQ42" s="183">
        <f t="shared" si="94"/>
        <v>8</v>
      </c>
      <c r="AR42" s="183">
        <f t="shared" si="94"/>
        <v>8</v>
      </c>
      <c r="AS42" s="183">
        <f t="shared" si="94"/>
        <v>8</v>
      </c>
      <c r="AT42" s="183">
        <f t="shared" si="94"/>
        <v>8</v>
      </c>
      <c r="AU42" s="183">
        <f t="shared" si="94"/>
        <v>8</v>
      </c>
      <c r="AV42" s="183">
        <f t="shared" si="94"/>
        <v>8</v>
      </c>
      <c r="AW42" s="183">
        <f t="shared" si="94"/>
        <v>8</v>
      </c>
      <c r="AX42" s="183">
        <f t="shared" si="94"/>
        <v>8</v>
      </c>
      <c r="AY42" s="183">
        <f t="shared" si="94"/>
        <v>8</v>
      </c>
      <c r="AZ42" s="183">
        <f t="shared" si="94"/>
        <v>8</v>
      </c>
      <c r="BA42" s="183">
        <f t="shared" si="94"/>
        <v>8</v>
      </c>
      <c r="BB42" s="183">
        <f t="shared" si="94"/>
        <v>8</v>
      </c>
      <c r="BC42" s="183">
        <f t="shared" si="94"/>
        <v>8</v>
      </c>
      <c r="BD42" s="183">
        <f t="shared" si="94"/>
        <v>8</v>
      </c>
      <c r="BE42" s="183">
        <f t="shared" si="94"/>
        <v>8</v>
      </c>
      <c r="BF42" s="183">
        <f t="shared" si="94"/>
        <v>8</v>
      </c>
      <c r="BG42" s="183">
        <f t="shared" si="94"/>
        <v>8</v>
      </c>
      <c r="BH42" s="183">
        <f t="shared" si="94"/>
        <v>8</v>
      </c>
      <c r="BI42" s="183">
        <f t="shared" si="94"/>
        <v>8</v>
      </c>
      <c r="BJ42" s="183">
        <f t="shared" si="94"/>
        <v>8</v>
      </c>
      <c r="BK42" s="183">
        <f t="shared" si="94"/>
        <v>8</v>
      </c>
      <c r="BL42" s="183">
        <f t="shared" si="94"/>
        <v>8</v>
      </c>
      <c r="BM42" s="183">
        <f t="shared" si="94"/>
        <v>8</v>
      </c>
      <c r="BN42" s="183">
        <f t="shared" si="94"/>
        <v>8</v>
      </c>
      <c r="BO42" s="183">
        <f t="shared" si="94"/>
        <v>8</v>
      </c>
    </row>
    <row r="43" ht="15.75" customHeight="1">
      <c r="A43" s="171" t="s">
        <v>243</v>
      </c>
      <c r="B43" s="125">
        <v>0.05</v>
      </c>
      <c r="C43" s="172">
        <v>160000.0</v>
      </c>
      <c r="D43" s="122">
        <f t="shared" ref="D43:G43" si="95">+C43*(1+$B$26)</f>
        <v>160000</v>
      </c>
      <c r="E43" s="122">
        <f t="shared" si="95"/>
        <v>160000</v>
      </c>
      <c r="F43" s="122">
        <f t="shared" si="95"/>
        <v>160000</v>
      </c>
      <c r="G43" s="122">
        <f t="shared" si="95"/>
        <v>160000</v>
      </c>
      <c r="H43" s="12">
        <f t="shared" ref="H43:S43" si="96">($C$43/12)*H107</f>
        <v>0</v>
      </c>
      <c r="I43" s="12">
        <f t="shared" si="96"/>
        <v>0</v>
      </c>
      <c r="J43" s="12">
        <f t="shared" si="96"/>
        <v>0</v>
      </c>
      <c r="K43" s="12">
        <f t="shared" si="96"/>
        <v>0</v>
      </c>
      <c r="L43" s="12">
        <f t="shared" si="96"/>
        <v>0</v>
      </c>
      <c r="M43" s="12">
        <f t="shared" si="96"/>
        <v>0</v>
      </c>
      <c r="N43" s="12">
        <f t="shared" si="96"/>
        <v>0</v>
      </c>
      <c r="O43" s="12">
        <f t="shared" si="96"/>
        <v>0</v>
      </c>
      <c r="P43" s="12">
        <f t="shared" si="96"/>
        <v>0</v>
      </c>
      <c r="Q43" s="12">
        <f t="shared" si="96"/>
        <v>0</v>
      </c>
      <c r="R43" s="12">
        <f t="shared" si="96"/>
        <v>0</v>
      </c>
      <c r="S43" s="12">
        <f t="shared" si="96"/>
        <v>0</v>
      </c>
      <c r="T43" s="12">
        <f t="shared" ref="T43:AE43" si="97">($D$43/12)*T107</f>
        <v>6666.666667</v>
      </c>
      <c r="U43" s="12">
        <f t="shared" si="97"/>
        <v>13333.33333</v>
      </c>
      <c r="V43" s="12">
        <f t="shared" si="97"/>
        <v>13333.33333</v>
      </c>
      <c r="W43" s="12">
        <f t="shared" si="97"/>
        <v>13333.33333</v>
      </c>
      <c r="X43" s="12">
        <f t="shared" si="97"/>
        <v>13333.33333</v>
      </c>
      <c r="Y43" s="12">
        <f t="shared" si="97"/>
        <v>13333.33333</v>
      </c>
      <c r="Z43" s="12">
        <f t="shared" si="97"/>
        <v>13333.33333</v>
      </c>
      <c r="AA43" s="12">
        <f t="shared" si="97"/>
        <v>13333.33333</v>
      </c>
      <c r="AB43" s="12">
        <f t="shared" si="97"/>
        <v>13333.33333</v>
      </c>
      <c r="AC43" s="12">
        <f t="shared" si="97"/>
        <v>13333.33333</v>
      </c>
      <c r="AD43" s="12">
        <f t="shared" si="97"/>
        <v>13333.33333</v>
      </c>
      <c r="AE43" s="12">
        <f t="shared" si="97"/>
        <v>13333.33333</v>
      </c>
      <c r="AF43" s="12">
        <f t="shared" ref="AF43:AQ43" si="98">($E$43/12)*AF107</f>
        <v>13333.33333</v>
      </c>
      <c r="AG43" s="12">
        <f t="shared" si="98"/>
        <v>13333.33333</v>
      </c>
      <c r="AH43" s="12">
        <f t="shared" si="98"/>
        <v>13333.33333</v>
      </c>
      <c r="AI43" s="12">
        <f t="shared" si="98"/>
        <v>13333.33333</v>
      </c>
      <c r="AJ43" s="12">
        <f t="shared" si="98"/>
        <v>13333.33333</v>
      </c>
      <c r="AK43" s="12">
        <f t="shared" si="98"/>
        <v>13333.33333</v>
      </c>
      <c r="AL43" s="12">
        <f t="shared" si="98"/>
        <v>13333.33333</v>
      </c>
      <c r="AM43" s="12">
        <f t="shared" si="98"/>
        <v>13333.33333</v>
      </c>
      <c r="AN43" s="12">
        <f t="shared" si="98"/>
        <v>13333.33333</v>
      </c>
      <c r="AO43" s="12">
        <f t="shared" si="98"/>
        <v>13333.33333</v>
      </c>
      <c r="AP43" s="12">
        <f t="shared" si="98"/>
        <v>13333.33333</v>
      </c>
      <c r="AQ43" s="12">
        <f t="shared" si="98"/>
        <v>13333.33333</v>
      </c>
      <c r="AR43" s="12">
        <f t="shared" ref="AR43:BC43" si="99">($F$43/12)*AR107</f>
        <v>13333.33333</v>
      </c>
      <c r="AS43" s="12">
        <f t="shared" si="99"/>
        <v>13333.33333</v>
      </c>
      <c r="AT43" s="12">
        <f t="shared" si="99"/>
        <v>13333.33333</v>
      </c>
      <c r="AU43" s="12">
        <f t="shared" si="99"/>
        <v>13333.33333</v>
      </c>
      <c r="AV43" s="12">
        <f t="shared" si="99"/>
        <v>13333.33333</v>
      </c>
      <c r="AW43" s="12">
        <f t="shared" si="99"/>
        <v>13333.33333</v>
      </c>
      <c r="AX43" s="12">
        <f t="shared" si="99"/>
        <v>13333.33333</v>
      </c>
      <c r="AY43" s="12">
        <f t="shared" si="99"/>
        <v>13333.33333</v>
      </c>
      <c r="AZ43" s="12">
        <f t="shared" si="99"/>
        <v>13333.33333</v>
      </c>
      <c r="BA43" s="12">
        <f t="shared" si="99"/>
        <v>13333.33333</v>
      </c>
      <c r="BB43" s="12">
        <f t="shared" si="99"/>
        <v>13333.33333</v>
      </c>
      <c r="BC43" s="12">
        <f t="shared" si="99"/>
        <v>13333.33333</v>
      </c>
      <c r="BD43" s="12">
        <f t="shared" ref="BD43:BO43" si="100">($G$43/12)*BD107</f>
        <v>13333.33333</v>
      </c>
      <c r="BE43" s="12">
        <f t="shared" si="100"/>
        <v>13333.33333</v>
      </c>
      <c r="BF43" s="12">
        <f t="shared" si="100"/>
        <v>13333.33333</v>
      </c>
      <c r="BG43" s="12">
        <f t="shared" si="100"/>
        <v>13333.33333</v>
      </c>
      <c r="BH43" s="12">
        <f t="shared" si="100"/>
        <v>13333.33333</v>
      </c>
      <c r="BI43" s="12">
        <f t="shared" si="100"/>
        <v>13333.33333</v>
      </c>
      <c r="BJ43" s="12">
        <f t="shared" si="100"/>
        <v>13333.33333</v>
      </c>
      <c r="BK43" s="12">
        <f t="shared" si="100"/>
        <v>13333.33333</v>
      </c>
      <c r="BL43" s="12">
        <f t="shared" si="100"/>
        <v>13333.33333</v>
      </c>
      <c r="BM43" s="12">
        <f t="shared" si="100"/>
        <v>13333.33333</v>
      </c>
      <c r="BN43" s="12">
        <f t="shared" si="100"/>
        <v>13333.33333</v>
      </c>
      <c r="BO43" s="12">
        <f t="shared" si="100"/>
        <v>13333.33333</v>
      </c>
    </row>
    <row r="44" ht="15.75" customHeight="1">
      <c r="A44" s="171" t="s">
        <v>244</v>
      </c>
      <c r="B44" s="125">
        <v>0.05</v>
      </c>
      <c r="C44" s="172">
        <v>150000.0</v>
      </c>
      <c r="D44" s="122">
        <f t="shared" ref="D44:G44" si="101">+C44*(1+$B$26)</f>
        <v>150000</v>
      </c>
      <c r="E44" s="122">
        <f t="shared" si="101"/>
        <v>150000</v>
      </c>
      <c r="F44" s="122">
        <f t="shared" si="101"/>
        <v>150000</v>
      </c>
      <c r="G44" s="122">
        <f t="shared" si="101"/>
        <v>150000</v>
      </c>
      <c r="H44" s="12">
        <f t="shared" ref="H44:S44" si="102">($C$44/12)*H108</f>
        <v>0</v>
      </c>
      <c r="I44" s="12">
        <f t="shared" si="102"/>
        <v>0</v>
      </c>
      <c r="J44" s="12">
        <f t="shared" si="102"/>
        <v>0</v>
      </c>
      <c r="K44" s="12">
        <f t="shared" si="102"/>
        <v>0</v>
      </c>
      <c r="L44" s="12">
        <f t="shared" si="102"/>
        <v>0</v>
      </c>
      <c r="M44" s="12">
        <f t="shared" si="102"/>
        <v>0</v>
      </c>
      <c r="N44" s="12">
        <f t="shared" si="102"/>
        <v>0</v>
      </c>
      <c r="O44" s="12">
        <f t="shared" si="102"/>
        <v>0</v>
      </c>
      <c r="P44" s="12">
        <f t="shared" si="102"/>
        <v>0</v>
      </c>
      <c r="Q44" s="12">
        <f t="shared" si="102"/>
        <v>0</v>
      </c>
      <c r="R44" s="12">
        <f t="shared" si="102"/>
        <v>0</v>
      </c>
      <c r="S44" s="12">
        <f t="shared" si="102"/>
        <v>0</v>
      </c>
      <c r="T44" s="12">
        <f t="shared" ref="T44:AE44" si="103">($D$44/12)*T108</f>
        <v>0</v>
      </c>
      <c r="U44" s="12">
        <f t="shared" si="103"/>
        <v>0</v>
      </c>
      <c r="V44" s="12">
        <f t="shared" si="103"/>
        <v>0</v>
      </c>
      <c r="W44" s="12">
        <f t="shared" si="103"/>
        <v>0</v>
      </c>
      <c r="X44" s="12">
        <f t="shared" si="103"/>
        <v>0</v>
      </c>
      <c r="Y44" s="12">
        <f t="shared" si="103"/>
        <v>0</v>
      </c>
      <c r="Z44" s="12">
        <f t="shared" si="103"/>
        <v>0</v>
      </c>
      <c r="AA44" s="12">
        <f t="shared" si="103"/>
        <v>12500</v>
      </c>
      <c r="AB44" s="12">
        <f t="shared" si="103"/>
        <v>12500</v>
      </c>
      <c r="AC44" s="12">
        <f t="shared" si="103"/>
        <v>12500</v>
      </c>
      <c r="AD44" s="12">
        <f t="shared" si="103"/>
        <v>12500</v>
      </c>
      <c r="AE44" s="12">
        <f t="shared" si="103"/>
        <v>12500</v>
      </c>
      <c r="AF44" s="12">
        <f t="shared" ref="AF44:AQ44" si="104">($E$44/12)*AF108</f>
        <v>12500</v>
      </c>
      <c r="AG44" s="12">
        <f t="shared" si="104"/>
        <v>12500</v>
      </c>
      <c r="AH44" s="12">
        <f t="shared" si="104"/>
        <v>12500</v>
      </c>
      <c r="AI44" s="12">
        <f t="shared" si="104"/>
        <v>12500</v>
      </c>
      <c r="AJ44" s="12">
        <f t="shared" si="104"/>
        <v>12500</v>
      </c>
      <c r="AK44" s="12">
        <f t="shared" si="104"/>
        <v>12500</v>
      </c>
      <c r="AL44" s="12">
        <f t="shared" si="104"/>
        <v>12500</v>
      </c>
      <c r="AM44" s="12">
        <f t="shared" si="104"/>
        <v>12500</v>
      </c>
      <c r="AN44" s="12">
        <f t="shared" si="104"/>
        <v>12500</v>
      </c>
      <c r="AO44" s="12">
        <f t="shared" si="104"/>
        <v>12500</v>
      </c>
      <c r="AP44" s="12">
        <f t="shared" si="104"/>
        <v>12500</v>
      </c>
      <c r="AQ44" s="12">
        <f t="shared" si="104"/>
        <v>12500</v>
      </c>
      <c r="AR44" s="12">
        <f t="shared" ref="AR44:BC44" si="105">($F$44/12)*AR108</f>
        <v>12500</v>
      </c>
      <c r="AS44" s="12">
        <f t="shared" si="105"/>
        <v>12500</v>
      </c>
      <c r="AT44" s="12">
        <f t="shared" si="105"/>
        <v>12500</v>
      </c>
      <c r="AU44" s="12">
        <f t="shared" si="105"/>
        <v>12500</v>
      </c>
      <c r="AV44" s="12">
        <f t="shared" si="105"/>
        <v>12500</v>
      </c>
      <c r="AW44" s="12">
        <f t="shared" si="105"/>
        <v>12500</v>
      </c>
      <c r="AX44" s="12">
        <f t="shared" si="105"/>
        <v>12500</v>
      </c>
      <c r="AY44" s="12">
        <f t="shared" si="105"/>
        <v>12500</v>
      </c>
      <c r="AZ44" s="12">
        <f t="shared" si="105"/>
        <v>12500</v>
      </c>
      <c r="BA44" s="12">
        <f t="shared" si="105"/>
        <v>12500</v>
      </c>
      <c r="BB44" s="12">
        <f t="shared" si="105"/>
        <v>12500</v>
      </c>
      <c r="BC44" s="12">
        <f t="shared" si="105"/>
        <v>12500</v>
      </c>
      <c r="BD44" s="12">
        <f t="shared" ref="BD44:BO44" si="106">($G$44/12)*BD108</f>
        <v>12500</v>
      </c>
      <c r="BE44" s="12">
        <f t="shared" si="106"/>
        <v>12500</v>
      </c>
      <c r="BF44" s="12">
        <f t="shared" si="106"/>
        <v>12500</v>
      </c>
      <c r="BG44" s="12">
        <f t="shared" si="106"/>
        <v>12500</v>
      </c>
      <c r="BH44" s="12">
        <f t="shared" si="106"/>
        <v>12500</v>
      </c>
      <c r="BI44" s="12">
        <f t="shared" si="106"/>
        <v>12500</v>
      </c>
      <c r="BJ44" s="12">
        <f t="shared" si="106"/>
        <v>12500</v>
      </c>
      <c r="BK44" s="12">
        <f t="shared" si="106"/>
        <v>12500</v>
      </c>
      <c r="BL44" s="12">
        <f t="shared" si="106"/>
        <v>12500</v>
      </c>
      <c r="BM44" s="12">
        <f t="shared" si="106"/>
        <v>12500</v>
      </c>
      <c r="BN44" s="12">
        <f t="shared" si="106"/>
        <v>12500</v>
      </c>
      <c r="BO44" s="12">
        <f t="shared" si="106"/>
        <v>12500</v>
      </c>
    </row>
    <row r="45" ht="15.75" customHeight="1">
      <c r="A45" s="171" t="s">
        <v>245</v>
      </c>
      <c r="B45" s="125">
        <v>0.05</v>
      </c>
      <c r="C45" s="172">
        <v>110000.0</v>
      </c>
      <c r="D45" s="122">
        <f t="shared" ref="D45:G45" si="107">+C45*(1+$B$26)</f>
        <v>110000</v>
      </c>
      <c r="E45" s="122">
        <f t="shared" si="107"/>
        <v>110000</v>
      </c>
      <c r="F45" s="122">
        <f t="shared" si="107"/>
        <v>110000</v>
      </c>
      <c r="G45" s="122">
        <f t="shared" si="107"/>
        <v>110000</v>
      </c>
      <c r="H45" s="12">
        <f t="shared" ref="H45:S45" si="108">($C$45/12)*H109</f>
        <v>0</v>
      </c>
      <c r="I45" s="12">
        <f t="shared" si="108"/>
        <v>0</v>
      </c>
      <c r="J45" s="12">
        <f t="shared" si="108"/>
        <v>0</v>
      </c>
      <c r="K45" s="12">
        <f t="shared" si="108"/>
        <v>0</v>
      </c>
      <c r="L45" s="12">
        <f t="shared" si="108"/>
        <v>0</v>
      </c>
      <c r="M45" s="12">
        <f t="shared" si="108"/>
        <v>0</v>
      </c>
      <c r="N45" s="12">
        <f t="shared" si="108"/>
        <v>0</v>
      </c>
      <c r="O45" s="12">
        <f t="shared" si="108"/>
        <v>0</v>
      </c>
      <c r="P45" s="12">
        <f t="shared" si="108"/>
        <v>0</v>
      </c>
      <c r="Q45" s="12">
        <f t="shared" si="108"/>
        <v>0</v>
      </c>
      <c r="R45" s="12">
        <f t="shared" si="108"/>
        <v>0</v>
      </c>
      <c r="S45" s="12">
        <f t="shared" si="108"/>
        <v>0</v>
      </c>
      <c r="T45" s="12">
        <f t="shared" ref="T45:AE45" si="109">($D$45/12)*T109</f>
        <v>0</v>
      </c>
      <c r="U45" s="12">
        <f t="shared" si="109"/>
        <v>0</v>
      </c>
      <c r="V45" s="12">
        <f t="shared" si="109"/>
        <v>0</v>
      </c>
      <c r="W45" s="12">
        <f t="shared" si="109"/>
        <v>0</v>
      </c>
      <c r="X45" s="12">
        <f t="shared" si="109"/>
        <v>0</v>
      </c>
      <c r="Y45" s="12">
        <f t="shared" si="109"/>
        <v>0</v>
      </c>
      <c r="Z45" s="12">
        <f t="shared" si="109"/>
        <v>0</v>
      </c>
      <c r="AA45" s="12">
        <f t="shared" si="109"/>
        <v>9166.666667</v>
      </c>
      <c r="AB45" s="12">
        <f t="shared" si="109"/>
        <v>9166.666667</v>
      </c>
      <c r="AC45" s="12">
        <f t="shared" si="109"/>
        <v>9166.666667</v>
      </c>
      <c r="AD45" s="12">
        <f t="shared" si="109"/>
        <v>9166.666667</v>
      </c>
      <c r="AE45" s="12">
        <f t="shared" si="109"/>
        <v>9166.666667</v>
      </c>
      <c r="AF45" s="12">
        <f t="shared" ref="AF45:AQ45" si="110">($E$45/12)*AF109</f>
        <v>9166.666667</v>
      </c>
      <c r="AG45" s="12">
        <f t="shared" si="110"/>
        <v>9166.666667</v>
      </c>
      <c r="AH45" s="12">
        <f t="shared" si="110"/>
        <v>9166.666667</v>
      </c>
      <c r="AI45" s="12">
        <f t="shared" si="110"/>
        <v>9166.666667</v>
      </c>
      <c r="AJ45" s="12">
        <f t="shared" si="110"/>
        <v>9166.666667</v>
      </c>
      <c r="AK45" s="12">
        <f t="shared" si="110"/>
        <v>9166.666667</v>
      </c>
      <c r="AL45" s="12">
        <f t="shared" si="110"/>
        <v>9166.666667</v>
      </c>
      <c r="AM45" s="12">
        <f t="shared" si="110"/>
        <v>9166.666667</v>
      </c>
      <c r="AN45" s="12">
        <f t="shared" si="110"/>
        <v>9166.666667</v>
      </c>
      <c r="AO45" s="12">
        <f t="shared" si="110"/>
        <v>9166.666667</v>
      </c>
      <c r="AP45" s="12">
        <f t="shared" si="110"/>
        <v>9166.666667</v>
      </c>
      <c r="AQ45" s="12">
        <f t="shared" si="110"/>
        <v>9166.666667</v>
      </c>
      <c r="AR45" s="12">
        <f t="shared" ref="AR45:BC45" si="111">($F$45/12)*AR109</f>
        <v>9166.666667</v>
      </c>
      <c r="AS45" s="12">
        <f t="shared" si="111"/>
        <v>9166.666667</v>
      </c>
      <c r="AT45" s="12">
        <f t="shared" si="111"/>
        <v>9166.666667</v>
      </c>
      <c r="AU45" s="12">
        <f t="shared" si="111"/>
        <v>9166.666667</v>
      </c>
      <c r="AV45" s="12">
        <f t="shared" si="111"/>
        <v>9166.666667</v>
      </c>
      <c r="AW45" s="12">
        <f t="shared" si="111"/>
        <v>9166.666667</v>
      </c>
      <c r="AX45" s="12">
        <f t="shared" si="111"/>
        <v>9166.666667</v>
      </c>
      <c r="AY45" s="12">
        <f t="shared" si="111"/>
        <v>9166.666667</v>
      </c>
      <c r="AZ45" s="12">
        <f t="shared" si="111"/>
        <v>9166.666667</v>
      </c>
      <c r="BA45" s="12">
        <f t="shared" si="111"/>
        <v>9166.666667</v>
      </c>
      <c r="BB45" s="12">
        <f t="shared" si="111"/>
        <v>9166.666667</v>
      </c>
      <c r="BC45" s="12">
        <f t="shared" si="111"/>
        <v>9166.666667</v>
      </c>
      <c r="BD45" s="12">
        <f t="shared" ref="BD45:BO45" si="112">($G$45/12)*BD109</f>
        <v>9166.666667</v>
      </c>
      <c r="BE45" s="12">
        <f t="shared" si="112"/>
        <v>9166.666667</v>
      </c>
      <c r="BF45" s="12">
        <f t="shared" si="112"/>
        <v>9166.666667</v>
      </c>
      <c r="BG45" s="12">
        <f t="shared" si="112"/>
        <v>9166.666667</v>
      </c>
      <c r="BH45" s="12">
        <f t="shared" si="112"/>
        <v>9166.666667</v>
      </c>
      <c r="BI45" s="12">
        <f t="shared" si="112"/>
        <v>9166.666667</v>
      </c>
      <c r="BJ45" s="12">
        <f t="shared" si="112"/>
        <v>9166.666667</v>
      </c>
      <c r="BK45" s="12">
        <f t="shared" si="112"/>
        <v>9166.666667</v>
      </c>
      <c r="BL45" s="12">
        <f t="shared" si="112"/>
        <v>9166.666667</v>
      </c>
      <c r="BM45" s="12">
        <f t="shared" si="112"/>
        <v>9166.666667</v>
      </c>
      <c r="BN45" s="12">
        <f t="shared" si="112"/>
        <v>9166.666667</v>
      </c>
      <c r="BO45" s="12">
        <f t="shared" si="112"/>
        <v>9166.666667</v>
      </c>
    </row>
    <row r="46" ht="15.75" customHeight="1">
      <c r="A46" s="171" t="s">
        <v>246</v>
      </c>
      <c r="B46" s="125">
        <v>0.05</v>
      </c>
      <c r="C46" s="172">
        <v>130000.0</v>
      </c>
      <c r="D46" s="122">
        <f t="shared" ref="D46:G46" si="113">+C46*(1+$B$26)</f>
        <v>130000</v>
      </c>
      <c r="E46" s="122">
        <f t="shared" si="113"/>
        <v>130000</v>
      </c>
      <c r="F46" s="122">
        <f t="shared" si="113"/>
        <v>130000</v>
      </c>
      <c r="G46" s="122">
        <f t="shared" si="113"/>
        <v>130000</v>
      </c>
      <c r="H46" s="12">
        <f t="shared" ref="H46:S46" si="114">($C$46/12)*H110</f>
        <v>0</v>
      </c>
      <c r="I46" s="12">
        <f t="shared" si="114"/>
        <v>0</v>
      </c>
      <c r="J46" s="12">
        <f t="shared" si="114"/>
        <v>0</v>
      </c>
      <c r="K46" s="12">
        <f t="shared" si="114"/>
        <v>0</v>
      </c>
      <c r="L46" s="12">
        <f t="shared" si="114"/>
        <v>0</v>
      </c>
      <c r="M46" s="12">
        <f t="shared" si="114"/>
        <v>0</v>
      </c>
      <c r="N46" s="12">
        <f t="shared" si="114"/>
        <v>0</v>
      </c>
      <c r="O46" s="12">
        <f t="shared" si="114"/>
        <v>0</v>
      </c>
      <c r="P46" s="12">
        <f t="shared" si="114"/>
        <v>0</v>
      </c>
      <c r="Q46" s="12">
        <f t="shared" si="114"/>
        <v>0</v>
      </c>
      <c r="R46" s="12">
        <f t="shared" si="114"/>
        <v>0</v>
      </c>
      <c r="S46" s="12">
        <f t="shared" si="114"/>
        <v>0</v>
      </c>
      <c r="T46" s="12">
        <f t="shared" ref="T46:AE46" si="115">($D$46/12)*T110</f>
        <v>0</v>
      </c>
      <c r="U46" s="12">
        <f t="shared" si="115"/>
        <v>0</v>
      </c>
      <c r="V46" s="12">
        <f t="shared" si="115"/>
        <v>0</v>
      </c>
      <c r="W46" s="12">
        <f t="shared" si="115"/>
        <v>0</v>
      </c>
      <c r="X46" s="12">
        <f t="shared" si="115"/>
        <v>0</v>
      </c>
      <c r="Y46" s="12">
        <f t="shared" si="115"/>
        <v>0</v>
      </c>
      <c r="Z46" s="12">
        <f t="shared" si="115"/>
        <v>0</v>
      </c>
      <c r="AA46" s="12">
        <f t="shared" si="115"/>
        <v>10833.33333</v>
      </c>
      <c r="AB46" s="12">
        <f t="shared" si="115"/>
        <v>10833.33333</v>
      </c>
      <c r="AC46" s="12">
        <f t="shared" si="115"/>
        <v>10833.33333</v>
      </c>
      <c r="AD46" s="12">
        <f t="shared" si="115"/>
        <v>10833.33333</v>
      </c>
      <c r="AE46" s="12">
        <f t="shared" si="115"/>
        <v>10833.33333</v>
      </c>
      <c r="AF46" s="12">
        <f t="shared" ref="AF46:AQ46" si="116">($E$46/12)*AF110</f>
        <v>10833.33333</v>
      </c>
      <c r="AG46" s="12">
        <f t="shared" si="116"/>
        <v>10833.33333</v>
      </c>
      <c r="AH46" s="12">
        <f t="shared" si="116"/>
        <v>10833.33333</v>
      </c>
      <c r="AI46" s="12">
        <f t="shared" si="116"/>
        <v>10833.33333</v>
      </c>
      <c r="AJ46" s="12">
        <f t="shared" si="116"/>
        <v>10833.33333</v>
      </c>
      <c r="AK46" s="12">
        <f t="shared" si="116"/>
        <v>10833.33333</v>
      </c>
      <c r="AL46" s="12">
        <f t="shared" si="116"/>
        <v>10833.33333</v>
      </c>
      <c r="AM46" s="12">
        <f t="shared" si="116"/>
        <v>10833.33333</v>
      </c>
      <c r="AN46" s="12">
        <f t="shared" si="116"/>
        <v>10833.33333</v>
      </c>
      <c r="AO46" s="12">
        <f t="shared" si="116"/>
        <v>10833.33333</v>
      </c>
      <c r="AP46" s="12">
        <f t="shared" si="116"/>
        <v>10833.33333</v>
      </c>
      <c r="AQ46" s="12">
        <f t="shared" si="116"/>
        <v>10833.33333</v>
      </c>
      <c r="AR46" s="12">
        <f t="shared" ref="AR46:BC46" si="117">($F$46/12)*AR110</f>
        <v>10833.33333</v>
      </c>
      <c r="AS46" s="12">
        <f t="shared" si="117"/>
        <v>10833.33333</v>
      </c>
      <c r="AT46" s="12">
        <f t="shared" si="117"/>
        <v>10833.33333</v>
      </c>
      <c r="AU46" s="12">
        <f t="shared" si="117"/>
        <v>10833.33333</v>
      </c>
      <c r="AV46" s="12">
        <f t="shared" si="117"/>
        <v>10833.33333</v>
      </c>
      <c r="AW46" s="12">
        <f t="shared" si="117"/>
        <v>10833.33333</v>
      </c>
      <c r="AX46" s="12">
        <f t="shared" si="117"/>
        <v>10833.33333</v>
      </c>
      <c r="AY46" s="12">
        <f t="shared" si="117"/>
        <v>10833.33333</v>
      </c>
      <c r="AZ46" s="12">
        <f t="shared" si="117"/>
        <v>10833.33333</v>
      </c>
      <c r="BA46" s="12">
        <f t="shared" si="117"/>
        <v>10833.33333</v>
      </c>
      <c r="BB46" s="12">
        <f t="shared" si="117"/>
        <v>10833.33333</v>
      </c>
      <c r="BC46" s="12">
        <f t="shared" si="117"/>
        <v>10833.33333</v>
      </c>
      <c r="BD46" s="12">
        <f t="shared" ref="BD46:BO46" si="118">($G$46/12)*BD110</f>
        <v>10833.33333</v>
      </c>
      <c r="BE46" s="12">
        <f t="shared" si="118"/>
        <v>10833.33333</v>
      </c>
      <c r="BF46" s="12">
        <f t="shared" si="118"/>
        <v>10833.33333</v>
      </c>
      <c r="BG46" s="12">
        <f t="shared" si="118"/>
        <v>10833.33333</v>
      </c>
      <c r="BH46" s="12">
        <f t="shared" si="118"/>
        <v>10833.33333</v>
      </c>
      <c r="BI46" s="12">
        <f t="shared" si="118"/>
        <v>10833.33333</v>
      </c>
      <c r="BJ46" s="12">
        <f t="shared" si="118"/>
        <v>10833.33333</v>
      </c>
      <c r="BK46" s="12">
        <f t="shared" si="118"/>
        <v>10833.33333</v>
      </c>
      <c r="BL46" s="12">
        <f t="shared" si="118"/>
        <v>10833.33333</v>
      </c>
      <c r="BM46" s="12">
        <f t="shared" si="118"/>
        <v>10833.33333</v>
      </c>
      <c r="BN46" s="12">
        <f t="shared" si="118"/>
        <v>10833.33333</v>
      </c>
      <c r="BO46" s="12">
        <f t="shared" si="118"/>
        <v>10833.33333</v>
      </c>
    </row>
    <row r="47" ht="15.75" customHeight="1">
      <c r="A47" s="171" t="s">
        <v>247</v>
      </c>
      <c r="B47" s="125">
        <v>0.05</v>
      </c>
      <c r="C47" s="172">
        <v>100000.0</v>
      </c>
      <c r="D47" s="122">
        <f t="shared" ref="D47:G47" si="119">+C47*(1+$B$26)</f>
        <v>100000</v>
      </c>
      <c r="E47" s="122">
        <f t="shared" si="119"/>
        <v>100000</v>
      </c>
      <c r="F47" s="122">
        <f t="shared" si="119"/>
        <v>100000</v>
      </c>
      <c r="G47" s="122">
        <f t="shared" si="119"/>
        <v>100000</v>
      </c>
      <c r="H47" s="12">
        <f t="shared" ref="H47:S47" si="120">($C$47/12)*H111</f>
        <v>0</v>
      </c>
      <c r="I47" s="12">
        <f t="shared" si="120"/>
        <v>0</v>
      </c>
      <c r="J47" s="12">
        <f t="shared" si="120"/>
        <v>0</v>
      </c>
      <c r="K47" s="12">
        <f t="shared" si="120"/>
        <v>0</v>
      </c>
      <c r="L47" s="12">
        <f t="shared" si="120"/>
        <v>0</v>
      </c>
      <c r="M47" s="12">
        <f t="shared" si="120"/>
        <v>0</v>
      </c>
      <c r="N47" s="12">
        <f t="shared" si="120"/>
        <v>0</v>
      </c>
      <c r="O47" s="12">
        <f t="shared" si="120"/>
        <v>0</v>
      </c>
      <c r="P47" s="12">
        <f t="shared" si="120"/>
        <v>0</v>
      </c>
      <c r="Q47" s="12">
        <f t="shared" si="120"/>
        <v>0</v>
      </c>
      <c r="R47" s="12">
        <f t="shared" si="120"/>
        <v>0</v>
      </c>
      <c r="S47" s="12">
        <f t="shared" si="120"/>
        <v>0</v>
      </c>
      <c r="T47" s="12">
        <f t="shared" ref="T47:AE47" si="121">($D$47/12)*T111</f>
        <v>0</v>
      </c>
      <c r="U47" s="12">
        <f t="shared" si="121"/>
        <v>0</v>
      </c>
      <c r="V47" s="12">
        <f t="shared" si="121"/>
        <v>0</v>
      </c>
      <c r="W47" s="12">
        <f t="shared" si="121"/>
        <v>0</v>
      </c>
      <c r="X47" s="12">
        <f t="shared" si="121"/>
        <v>0</v>
      </c>
      <c r="Y47" s="12">
        <f t="shared" si="121"/>
        <v>0</v>
      </c>
      <c r="Z47" s="12">
        <f t="shared" si="121"/>
        <v>0</v>
      </c>
      <c r="AA47" s="12">
        <f t="shared" si="121"/>
        <v>0</v>
      </c>
      <c r="AB47" s="12">
        <f t="shared" si="121"/>
        <v>0</v>
      </c>
      <c r="AC47" s="12">
        <f t="shared" si="121"/>
        <v>8333.333333</v>
      </c>
      <c r="AD47" s="12">
        <f t="shared" si="121"/>
        <v>8333.333333</v>
      </c>
      <c r="AE47" s="12">
        <f t="shared" si="121"/>
        <v>8333.333333</v>
      </c>
      <c r="AF47" s="12">
        <f t="shared" ref="AF47:AQ47" si="122">($E$47/12)*AF111</f>
        <v>8333.333333</v>
      </c>
      <c r="AG47" s="12">
        <f t="shared" si="122"/>
        <v>8333.333333</v>
      </c>
      <c r="AH47" s="12">
        <f t="shared" si="122"/>
        <v>8333.333333</v>
      </c>
      <c r="AI47" s="12">
        <f t="shared" si="122"/>
        <v>8333.333333</v>
      </c>
      <c r="AJ47" s="12">
        <f t="shared" si="122"/>
        <v>8333.333333</v>
      </c>
      <c r="AK47" s="12">
        <f t="shared" si="122"/>
        <v>8333.333333</v>
      </c>
      <c r="AL47" s="12">
        <f t="shared" si="122"/>
        <v>8333.333333</v>
      </c>
      <c r="AM47" s="12">
        <f t="shared" si="122"/>
        <v>8333.333333</v>
      </c>
      <c r="AN47" s="12">
        <f t="shared" si="122"/>
        <v>8333.333333</v>
      </c>
      <c r="AO47" s="12">
        <f t="shared" si="122"/>
        <v>8333.333333</v>
      </c>
      <c r="AP47" s="12">
        <f t="shared" si="122"/>
        <v>8333.333333</v>
      </c>
      <c r="AQ47" s="12">
        <f t="shared" si="122"/>
        <v>8333.333333</v>
      </c>
      <c r="AR47" s="12">
        <f t="shared" ref="AR47:BC47" si="123">($F$47/12)*AR111</f>
        <v>8333.333333</v>
      </c>
      <c r="AS47" s="12">
        <f t="shared" si="123"/>
        <v>8333.333333</v>
      </c>
      <c r="AT47" s="12">
        <f t="shared" si="123"/>
        <v>8333.333333</v>
      </c>
      <c r="AU47" s="12">
        <f t="shared" si="123"/>
        <v>8333.333333</v>
      </c>
      <c r="AV47" s="12">
        <f t="shared" si="123"/>
        <v>8333.333333</v>
      </c>
      <c r="AW47" s="12">
        <f t="shared" si="123"/>
        <v>8333.333333</v>
      </c>
      <c r="AX47" s="12">
        <f t="shared" si="123"/>
        <v>8333.333333</v>
      </c>
      <c r="AY47" s="12">
        <f t="shared" si="123"/>
        <v>8333.333333</v>
      </c>
      <c r="AZ47" s="12">
        <f t="shared" si="123"/>
        <v>8333.333333</v>
      </c>
      <c r="BA47" s="12">
        <f t="shared" si="123"/>
        <v>8333.333333</v>
      </c>
      <c r="BB47" s="12">
        <f t="shared" si="123"/>
        <v>8333.333333</v>
      </c>
      <c r="BC47" s="12">
        <f t="shared" si="123"/>
        <v>8333.333333</v>
      </c>
      <c r="BD47" s="12">
        <f t="shared" ref="BD47:BO47" si="124">($G$47/12)*BD111</f>
        <v>8333.333333</v>
      </c>
      <c r="BE47" s="12">
        <f t="shared" si="124"/>
        <v>8333.333333</v>
      </c>
      <c r="BF47" s="12">
        <f t="shared" si="124"/>
        <v>8333.333333</v>
      </c>
      <c r="BG47" s="12">
        <f t="shared" si="124"/>
        <v>8333.333333</v>
      </c>
      <c r="BH47" s="12">
        <f t="shared" si="124"/>
        <v>8333.333333</v>
      </c>
      <c r="BI47" s="12">
        <f t="shared" si="124"/>
        <v>8333.333333</v>
      </c>
      <c r="BJ47" s="12">
        <f t="shared" si="124"/>
        <v>8333.333333</v>
      </c>
      <c r="BK47" s="12">
        <f t="shared" si="124"/>
        <v>8333.333333</v>
      </c>
      <c r="BL47" s="12">
        <f t="shared" si="124"/>
        <v>8333.333333</v>
      </c>
      <c r="BM47" s="12">
        <f t="shared" si="124"/>
        <v>8333.333333</v>
      </c>
      <c r="BN47" s="12">
        <f t="shared" si="124"/>
        <v>8333.333333</v>
      </c>
      <c r="BO47" s="12">
        <f t="shared" si="124"/>
        <v>8333.333333</v>
      </c>
    </row>
    <row r="48" ht="15.75" customHeight="1">
      <c r="A48" s="171" t="s">
        <v>248</v>
      </c>
      <c r="B48" s="125">
        <v>0.05</v>
      </c>
      <c r="C48" s="172">
        <v>100000.0</v>
      </c>
      <c r="D48" s="122">
        <f t="shared" ref="D48:G48" si="125">+C48*(1+$B$26)</f>
        <v>100000</v>
      </c>
      <c r="E48" s="122">
        <f t="shared" si="125"/>
        <v>100000</v>
      </c>
      <c r="F48" s="122">
        <f t="shared" si="125"/>
        <v>100000</v>
      </c>
      <c r="G48" s="122">
        <f t="shared" si="125"/>
        <v>100000</v>
      </c>
      <c r="H48" s="12">
        <f t="shared" ref="H48:S48" si="126">($C$48/12)*H112</f>
        <v>0</v>
      </c>
      <c r="I48" s="12">
        <f t="shared" si="126"/>
        <v>0</v>
      </c>
      <c r="J48" s="12">
        <f t="shared" si="126"/>
        <v>0</v>
      </c>
      <c r="K48" s="12">
        <f t="shared" si="126"/>
        <v>0</v>
      </c>
      <c r="L48" s="12">
        <f t="shared" si="126"/>
        <v>0</v>
      </c>
      <c r="M48" s="12">
        <f t="shared" si="126"/>
        <v>0</v>
      </c>
      <c r="N48" s="12">
        <f t="shared" si="126"/>
        <v>0</v>
      </c>
      <c r="O48" s="12">
        <f t="shared" si="126"/>
        <v>0</v>
      </c>
      <c r="P48" s="12">
        <f t="shared" si="126"/>
        <v>0</v>
      </c>
      <c r="Q48" s="12">
        <f t="shared" si="126"/>
        <v>0</v>
      </c>
      <c r="R48" s="12">
        <f t="shared" si="126"/>
        <v>0</v>
      </c>
      <c r="S48" s="12">
        <f t="shared" si="126"/>
        <v>0</v>
      </c>
      <c r="T48" s="12">
        <f t="shared" ref="T48:AE48" si="127">($D$48/12)*T112</f>
        <v>0</v>
      </c>
      <c r="U48" s="12">
        <f t="shared" si="127"/>
        <v>0</v>
      </c>
      <c r="V48" s="12">
        <f t="shared" si="127"/>
        <v>0</v>
      </c>
      <c r="W48" s="12">
        <f t="shared" si="127"/>
        <v>0</v>
      </c>
      <c r="X48" s="12">
        <f t="shared" si="127"/>
        <v>0</v>
      </c>
      <c r="Y48" s="12">
        <f t="shared" si="127"/>
        <v>0</v>
      </c>
      <c r="Z48" s="12">
        <f t="shared" si="127"/>
        <v>0</v>
      </c>
      <c r="AA48" s="12">
        <f t="shared" si="127"/>
        <v>0</v>
      </c>
      <c r="AB48" s="12">
        <f t="shared" si="127"/>
        <v>0</v>
      </c>
      <c r="AC48" s="12">
        <f t="shared" si="127"/>
        <v>8333.333333</v>
      </c>
      <c r="AD48" s="12">
        <f t="shared" si="127"/>
        <v>8333.333333</v>
      </c>
      <c r="AE48" s="12">
        <f t="shared" si="127"/>
        <v>8333.333333</v>
      </c>
      <c r="AF48" s="12">
        <f t="shared" ref="AF48:AQ48" si="128">($E$48/12)*AF112</f>
        <v>8333.333333</v>
      </c>
      <c r="AG48" s="12">
        <f t="shared" si="128"/>
        <v>8333.333333</v>
      </c>
      <c r="AH48" s="12">
        <f t="shared" si="128"/>
        <v>8333.333333</v>
      </c>
      <c r="AI48" s="12">
        <f t="shared" si="128"/>
        <v>8333.333333</v>
      </c>
      <c r="AJ48" s="12">
        <f t="shared" si="128"/>
        <v>8333.333333</v>
      </c>
      <c r="AK48" s="12">
        <f t="shared" si="128"/>
        <v>8333.333333</v>
      </c>
      <c r="AL48" s="12">
        <f t="shared" si="128"/>
        <v>8333.333333</v>
      </c>
      <c r="AM48" s="12">
        <f t="shared" si="128"/>
        <v>8333.333333</v>
      </c>
      <c r="AN48" s="12">
        <f t="shared" si="128"/>
        <v>8333.333333</v>
      </c>
      <c r="AO48" s="12">
        <f t="shared" si="128"/>
        <v>8333.333333</v>
      </c>
      <c r="AP48" s="12">
        <f t="shared" si="128"/>
        <v>8333.333333</v>
      </c>
      <c r="AQ48" s="12">
        <f t="shared" si="128"/>
        <v>8333.333333</v>
      </c>
      <c r="AR48" s="12">
        <f t="shared" ref="AR48:BC48" si="129">($F$48/12)*AR112</f>
        <v>8333.333333</v>
      </c>
      <c r="AS48" s="12">
        <f t="shared" si="129"/>
        <v>8333.333333</v>
      </c>
      <c r="AT48" s="12">
        <f t="shared" si="129"/>
        <v>8333.333333</v>
      </c>
      <c r="AU48" s="12">
        <f t="shared" si="129"/>
        <v>8333.333333</v>
      </c>
      <c r="AV48" s="12">
        <f t="shared" si="129"/>
        <v>8333.333333</v>
      </c>
      <c r="AW48" s="12">
        <f t="shared" si="129"/>
        <v>8333.333333</v>
      </c>
      <c r="AX48" s="12">
        <f t="shared" si="129"/>
        <v>8333.333333</v>
      </c>
      <c r="AY48" s="12">
        <f t="shared" si="129"/>
        <v>8333.333333</v>
      </c>
      <c r="AZ48" s="12">
        <f t="shared" si="129"/>
        <v>8333.333333</v>
      </c>
      <c r="BA48" s="12">
        <f t="shared" si="129"/>
        <v>8333.333333</v>
      </c>
      <c r="BB48" s="12">
        <f t="shared" si="129"/>
        <v>8333.333333</v>
      </c>
      <c r="BC48" s="12">
        <f t="shared" si="129"/>
        <v>8333.333333</v>
      </c>
      <c r="BD48" s="12">
        <f t="shared" ref="BD48:BO48" si="130">($G$48/12)*BD112</f>
        <v>8333.333333</v>
      </c>
      <c r="BE48" s="12">
        <f t="shared" si="130"/>
        <v>8333.333333</v>
      </c>
      <c r="BF48" s="12">
        <f t="shared" si="130"/>
        <v>8333.333333</v>
      </c>
      <c r="BG48" s="12">
        <f t="shared" si="130"/>
        <v>8333.333333</v>
      </c>
      <c r="BH48" s="12">
        <f t="shared" si="130"/>
        <v>8333.333333</v>
      </c>
      <c r="BI48" s="12">
        <f t="shared" si="130"/>
        <v>8333.333333</v>
      </c>
      <c r="BJ48" s="12">
        <f t="shared" si="130"/>
        <v>8333.333333</v>
      </c>
      <c r="BK48" s="12">
        <f t="shared" si="130"/>
        <v>8333.333333</v>
      </c>
      <c r="BL48" s="12">
        <f t="shared" si="130"/>
        <v>8333.333333</v>
      </c>
      <c r="BM48" s="12">
        <f t="shared" si="130"/>
        <v>8333.333333</v>
      </c>
      <c r="BN48" s="12">
        <f t="shared" si="130"/>
        <v>8333.333333</v>
      </c>
      <c r="BO48" s="12">
        <f t="shared" si="130"/>
        <v>8333.333333</v>
      </c>
    </row>
    <row r="49" ht="15.75" customHeight="1">
      <c r="A49" s="171" t="s">
        <v>249</v>
      </c>
      <c r="B49" s="125">
        <v>0.05</v>
      </c>
      <c r="C49" s="172">
        <v>95000.0</v>
      </c>
      <c r="D49" s="122">
        <f t="shared" ref="D49:G49" si="131">+C49*(1+$B$26)</f>
        <v>95000</v>
      </c>
      <c r="E49" s="122">
        <f t="shared" si="131"/>
        <v>95000</v>
      </c>
      <c r="F49" s="122">
        <f t="shared" si="131"/>
        <v>95000</v>
      </c>
      <c r="G49" s="122">
        <f t="shared" si="131"/>
        <v>95000</v>
      </c>
      <c r="H49" s="12">
        <f t="shared" ref="H49:S49" si="132">($C$49/12)*H113</f>
        <v>0</v>
      </c>
      <c r="I49" s="12">
        <f t="shared" si="132"/>
        <v>0</v>
      </c>
      <c r="J49" s="12">
        <f t="shared" si="132"/>
        <v>0</v>
      </c>
      <c r="K49" s="12">
        <f t="shared" si="132"/>
        <v>0</v>
      </c>
      <c r="L49" s="12">
        <f t="shared" si="132"/>
        <v>0</v>
      </c>
      <c r="M49" s="12">
        <f t="shared" si="132"/>
        <v>0</v>
      </c>
      <c r="N49" s="12">
        <f t="shared" si="132"/>
        <v>0</v>
      </c>
      <c r="O49" s="12">
        <f t="shared" si="132"/>
        <v>0</v>
      </c>
      <c r="P49" s="12">
        <f t="shared" si="132"/>
        <v>0</v>
      </c>
      <c r="Q49" s="12">
        <f t="shared" si="132"/>
        <v>0</v>
      </c>
      <c r="R49" s="12">
        <f t="shared" si="132"/>
        <v>0</v>
      </c>
      <c r="S49" s="12">
        <f t="shared" si="132"/>
        <v>0</v>
      </c>
      <c r="T49" s="12">
        <f t="shared" ref="T49:AE49" si="133">($D$49/12)*T113</f>
        <v>0</v>
      </c>
      <c r="U49" s="12">
        <f t="shared" si="133"/>
        <v>0</v>
      </c>
      <c r="V49" s="12">
        <f t="shared" si="133"/>
        <v>0</v>
      </c>
      <c r="W49" s="12">
        <f t="shared" si="133"/>
        <v>0</v>
      </c>
      <c r="X49" s="12">
        <f t="shared" si="133"/>
        <v>0</v>
      </c>
      <c r="Y49" s="12">
        <f t="shared" si="133"/>
        <v>0</v>
      </c>
      <c r="Z49" s="12">
        <f t="shared" si="133"/>
        <v>0</v>
      </c>
      <c r="AA49" s="12">
        <f t="shared" si="133"/>
        <v>0</v>
      </c>
      <c r="AB49" s="12">
        <f t="shared" si="133"/>
        <v>0</v>
      </c>
      <c r="AC49" s="12">
        <f t="shared" si="133"/>
        <v>0</v>
      </c>
      <c r="AD49" s="12">
        <f t="shared" si="133"/>
        <v>7916.666667</v>
      </c>
      <c r="AE49" s="12">
        <f t="shared" si="133"/>
        <v>7916.666667</v>
      </c>
      <c r="AF49" s="12">
        <f t="shared" ref="AF49:AQ49" si="134">($E$49/12)*AF113</f>
        <v>7916.666667</v>
      </c>
      <c r="AG49" s="12">
        <f t="shared" si="134"/>
        <v>7916.666667</v>
      </c>
      <c r="AH49" s="12">
        <f t="shared" si="134"/>
        <v>7916.666667</v>
      </c>
      <c r="AI49" s="12">
        <f t="shared" si="134"/>
        <v>7916.666667</v>
      </c>
      <c r="AJ49" s="12">
        <f t="shared" si="134"/>
        <v>7916.666667</v>
      </c>
      <c r="AK49" s="12">
        <f t="shared" si="134"/>
        <v>7916.666667</v>
      </c>
      <c r="AL49" s="12">
        <f t="shared" si="134"/>
        <v>7916.666667</v>
      </c>
      <c r="AM49" s="12">
        <f t="shared" si="134"/>
        <v>7916.666667</v>
      </c>
      <c r="AN49" s="12">
        <f t="shared" si="134"/>
        <v>7916.666667</v>
      </c>
      <c r="AO49" s="12">
        <f t="shared" si="134"/>
        <v>7916.666667</v>
      </c>
      <c r="AP49" s="12">
        <f t="shared" si="134"/>
        <v>7916.666667</v>
      </c>
      <c r="AQ49" s="12">
        <f t="shared" si="134"/>
        <v>7916.666667</v>
      </c>
      <c r="AR49" s="12">
        <f t="shared" ref="AR49:BC49" si="135">($F$49/12)*AR113</f>
        <v>7916.666667</v>
      </c>
      <c r="AS49" s="12">
        <f t="shared" si="135"/>
        <v>7916.666667</v>
      </c>
      <c r="AT49" s="12">
        <f t="shared" si="135"/>
        <v>7916.666667</v>
      </c>
      <c r="AU49" s="12">
        <f t="shared" si="135"/>
        <v>7916.666667</v>
      </c>
      <c r="AV49" s="12">
        <f t="shared" si="135"/>
        <v>7916.666667</v>
      </c>
      <c r="AW49" s="12">
        <f t="shared" si="135"/>
        <v>7916.666667</v>
      </c>
      <c r="AX49" s="12">
        <f t="shared" si="135"/>
        <v>7916.666667</v>
      </c>
      <c r="AY49" s="12">
        <f t="shared" si="135"/>
        <v>7916.666667</v>
      </c>
      <c r="AZ49" s="12">
        <f t="shared" si="135"/>
        <v>7916.666667</v>
      </c>
      <c r="BA49" s="12">
        <f t="shared" si="135"/>
        <v>7916.666667</v>
      </c>
      <c r="BB49" s="12">
        <f t="shared" si="135"/>
        <v>7916.666667</v>
      </c>
      <c r="BC49" s="12">
        <f t="shared" si="135"/>
        <v>7916.666667</v>
      </c>
      <c r="BD49" s="12">
        <f t="shared" ref="BD49:BO49" si="136">($G$49/12)*BD113</f>
        <v>7916.666667</v>
      </c>
      <c r="BE49" s="12">
        <f t="shared" si="136"/>
        <v>7916.666667</v>
      </c>
      <c r="BF49" s="12">
        <f t="shared" si="136"/>
        <v>7916.666667</v>
      </c>
      <c r="BG49" s="12">
        <f t="shared" si="136"/>
        <v>7916.666667</v>
      </c>
      <c r="BH49" s="12">
        <f t="shared" si="136"/>
        <v>7916.666667</v>
      </c>
      <c r="BI49" s="12">
        <f t="shared" si="136"/>
        <v>7916.666667</v>
      </c>
      <c r="BJ49" s="12">
        <f t="shared" si="136"/>
        <v>7916.666667</v>
      </c>
      <c r="BK49" s="12">
        <f t="shared" si="136"/>
        <v>7916.666667</v>
      </c>
      <c r="BL49" s="12">
        <f t="shared" si="136"/>
        <v>7916.666667</v>
      </c>
      <c r="BM49" s="12">
        <f t="shared" si="136"/>
        <v>7916.666667</v>
      </c>
      <c r="BN49" s="12">
        <f t="shared" si="136"/>
        <v>7916.666667</v>
      </c>
      <c r="BO49" s="12">
        <f t="shared" si="136"/>
        <v>7916.666667</v>
      </c>
    </row>
    <row r="50" ht="15.75" customHeight="1">
      <c r="A50" s="171" t="s">
        <v>250</v>
      </c>
      <c r="B50" s="125">
        <v>0.05</v>
      </c>
      <c r="C50" s="172">
        <v>90000.0</v>
      </c>
      <c r="D50" s="122">
        <f t="shared" ref="D50:G50" si="137">+C50*(1+$B$26)</f>
        <v>90000</v>
      </c>
      <c r="E50" s="122">
        <f t="shared" si="137"/>
        <v>90000</v>
      </c>
      <c r="F50" s="122">
        <f t="shared" si="137"/>
        <v>90000</v>
      </c>
      <c r="G50" s="122">
        <f t="shared" si="137"/>
        <v>90000</v>
      </c>
      <c r="H50" s="12">
        <f t="shared" ref="H50:S50" si="138">($C$50/12)*H114</f>
        <v>0</v>
      </c>
      <c r="I50" s="12">
        <f t="shared" si="138"/>
        <v>0</v>
      </c>
      <c r="J50" s="12">
        <f t="shared" si="138"/>
        <v>0</v>
      </c>
      <c r="K50" s="12">
        <f t="shared" si="138"/>
        <v>0</v>
      </c>
      <c r="L50" s="12">
        <f t="shared" si="138"/>
        <v>0</v>
      </c>
      <c r="M50" s="12">
        <f t="shared" si="138"/>
        <v>0</v>
      </c>
      <c r="N50" s="12">
        <f t="shared" si="138"/>
        <v>0</v>
      </c>
      <c r="O50" s="12">
        <f t="shared" si="138"/>
        <v>0</v>
      </c>
      <c r="P50" s="12">
        <f t="shared" si="138"/>
        <v>0</v>
      </c>
      <c r="Q50" s="12">
        <f t="shared" si="138"/>
        <v>0</v>
      </c>
      <c r="R50" s="12">
        <f t="shared" si="138"/>
        <v>0</v>
      </c>
      <c r="S50" s="12">
        <f t="shared" si="138"/>
        <v>0</v>
      </c>
      <c r="T50" s="12">
        <f t="shared" ref="T50:AE50" si="139">($D$50/12)*T114</f>
        <v>0</v>
      </c>
      <c r="U50" s="12">
        <f t="shared" si="139"/>
        <v>0</v>
      </c>
      <c r="V50" s="12">
        <f t="shared" si="139"/>
        <v>0</v>
      </c>
      <c r="W50" s="12">
        <f t="shared" si="139"/>
        <v>0</v>
      </c>
      <c r="X50" s="12">
        <f t="shared" si="139"/>
        <v>0</v>
      </c>
      <c r="Y50" s="12">
        <f t="shared" si="139"/>
        <v>0</v>
      </c>
      <c r="Z50" s="12">
        <f t="shared" si="139"/>
        <v>0</v>
      </c>
      <c r="AA50" s="12">
        <f t="shared" si="139"/>
        <v>0</v>
      </c>
      <c r="AB50" s="12">
        <f t="shared" si="139"/>
        <v>0</v>
      </c>
      <c r="AC50" s="12">
        <f t="shared" si="139"/>
        <v>0</v>
      </c>
      <c r="AD50" s="12">
        <f t="shared" si="139"/>
        <v>7500</v>
      </c>
      <c r="AE50" s="12">
        <f t="shared" si="139"/>
        <v>7500</v>
      </c>
      <c r="AF50" s="12">
        <f t="shared" ref="AF50:AQ50" si="140">($E$50/12)*AF114</f>
        <v>7500</v>
      </c>
      <c r="AG50" s="12">
        <f t="shared" si="140"/>
        <v>7500</v>
      </c>
      <c r="AH50" s="12">
        <f t="shared" si="140"/>
        <v>7500</v>
      </c>
      <c r="AI50" s="12">
        <f t="shared" si="140"/>
        <v>7500</v>
      </c>
      <c r="AJ50" s="12">
        <f t="shared" si="140"/>
        <v>7500</v>
      </c>
      <c r="AK50" s="12">
        <f t="shared" si="140"/>
        <v>7500</v>
      </c>
      <c r="AL50" s="12">
        <f t="shared" si="140"/>
        <v>7500</v>
      </c>
      <c r="AM50" s="12">
        <f t="shared" si="140"/>
        <v>7500</v>
      </c>
      <c r="AN50" s="12">
        <f t="shared" si="140"/>
        <v>7500</v>
      </c>
      <c r="AO50" s="12">
        <f t="shared" si="140"/>
        <v>7500</v>
      </c>
      <c r="AP50" s="12">
        <f t="shared" si="140"/>
        <v>7500</v>
      </c>
      <c r="AQ50" s="12">
        <f t="shared" si="140"/>
        <v>7500</v>
      </c>
      <c r="AR50" s="12">
        <f t="shared" ref="AR50:BC50" si="141">($F$50/12)*AR114</f>
        <v>7500</v>
      </c>
      <c r="AS50" s="12">
        <f t="shared" si="141"/>
        <v>7500</v>
      </c>
      <c r="AT50" s="12">
        <f t="shared" si="141"/>
        <v>7500</v>
      </c>
      <c r="AU50" s="12">
        <f t="shared" si="141"/>
        <v>7500</v>
      </c>
      <c r="AV50" s="12">
        <f t="shared" si="141"/>
        <v>7500</v>
      </c>
      <c r="AW50" s="12">
        <f t="shared" si="141"/>
        <v>7500</v>
      </c>
      <c r="AX50" s="12">
        <f t="shared" si="141"/>
        <v>7500</v>
      </c>
      <c r="AY50" s="12">
        <f t="shared" si="141"/>
        <v>7500</v>
      </c>
      <c r="AZ50" s="12">
        <f t="shared" si="141"/>
        <v>7500</v>
      </c>
      <c r="BA50" s="12">
        <f t="shared" si="141"/>
        <v>7500</v>
      </c>
      <c r="BB50" s="12">
        <f t="shared" si="141"/>
        <v>7500</v>
      </c>
      <c r="BC50" s="12">
        <f t="shared" si="141"/>
        <v>7500</v>
      </c>
      <c r="BD50" s="12">
        <f t="shared" ref="BD50:BO50" si="142">($G$50/12)*BD114</f>
        <v>7500</v>
      </c>
      <c r="BE50" s="12">
        <f t="shared" si="142"/>
        <v>7500</v>
      </c>
      <c r="BF50" s="12">
        <f t="shared" si="142"/>
        <v>7500</v>
      </c>
      <c r="BG50" s="12">
        <f t="shared" si="142"/>
        <v>7500</v>
      </c>
      <c r="BH50" s="12">
        <f t="shared" si="142"/>
        <v>7500</v>
      </c>
      <c r="BI50" s="12">
        <f t="shared" si="142"/>
        <v>7500</v>
      </c>
      <c r="BJ50" s="12">
        <f t="shared" si="142"/>
        <v>7500</v>
      </c>
      <c r="BK50" s="12">
        <f t="shared" si="142"/>
        <v>7500</v>
      </c>
      <c r="BL50" s="12">
        <f t="shared" si="142"/>
        <v>7500</v>
      </c>
      <c r="BM50" s="12">
        <f t="shared" si="142"/>
        <v>7500</v>
      </c>
      <c r="BN50" s="12">
        <f t="shared" si="142"/>
        <v>7500</v>
      </c>
      <c r="BO50" s="12">
        <f t="shared" si="142"/>
        <v>7500</v>
      </c>
    </row>
    <row r="51" ht="15.75" customHeight="1">
      <c r="A51" s="184" t="s">
        <v>251</v>
      </c>
      <c r="B51" s="125">
        <v>0.05</v>
      </c>
      <c r="C51" s="172">
        <v>0.0</v>
      </c>
      <c r="D51" s="122">
        <f t="shared" ref="D51:G51" si="143">+C51*(1+$B$26)</f>
        <v>0</v>
      </c>
      <c r="E51" s="122">
        <f t="shared" si="143"/>
        <v>0</v>
      </c>
      <c r="F51" s="122">
        <f t="shared" si="143"/>
        <v>0</v>
      </c>
      <c r="G51" s="122">
        <f t="shared" si="143"/>
        <v>0</v>
      </c>
      <c r="H51" s="12">
        <f t="shared" ref="H51:S51" si="144">($C$51/12)*H115</f>
        <v>0</v>
      </c>
      <c r="I51" s="12">
        <f t="shared" si="144"/>
        <v>0</v>
      </c>
      <c r="J51" s="12">
        <f t="shared" si="144"/>
        <v>0</v>
      </c>
      <c r="K51" s="12">
        <f t="shared" si="144"/>
        <v>0</v>
      </c>
      <c r="L51" s="12">
        <f t="shared" si="144"/>
        <v>0</v>
      </c>
      <c r="M51" s="12">
        <f t="shared" si="144"/>
        <v>0</v>
      </c>
      <c r="N51" s="12">
        <f t="shared" si="144"/>
        <v>0</v>
      </c>
      <c r="O51" s="12">
        <f t="shared" si="144"/>
        <v>0</v>
      </c>
      <c r="P51" s="12">
        <f t="shared" si="144"/>
        <v>0</v>
      </c>
      <c r="Q51" s="12">
        <f t="shared" si="144"/>
        <v>0</v>
      </c>
      <c r="R51" s="12">
        <f t="shared" si="144"/>
        <v>0</v>
      </c>
      <c r="S51" s="12">
        <f t="shared" si="144"/>
        <v>0</v>
      </c>
      <c r="T51" s="12">
        <f t="shared" ref="T51:AE51" si="145">($D$51/12)*T115</f>
        <v>0</v>
      </c>
      <c r="U51" s="12">
        <f t="shared" si="145"/>
        <v>0</v>
      </c>
      <c r="V51" s="12">
        <f t="shared" si="145"/>
        <v>0</v>
      </c>
      <c r="W51" s="12">
        <f t="shared" si="145"/>
        <v>0</v>
      </c>
      <c r="X51" s="12">
        <f t="shared" si="145"/>
        <v>0</v>
      </c>
      <c r="Y51" s="12">
        <f t="shared" si="145"/>
        <v>0</v>
      </c>
      <c r="Z51" s="12">
        <f t="shared" si="145"/>
        <v>0</v>
      </c>
      <c r="AA51" s="12">
        <f t="shared" si="145"/>
        <v>0</v>
      </c>
      <c r="AB51" s="12">
        <f t="shared" si="145"/>
        <v>0</v>
      </c>
      <c r="AC51" s="12">
        <f t="shared" si="145"/>
        <v>0</v>
      </c>
      <c r="AD51" s="12">
        <f t="shared" si="145"/>
        <v>0</v>
      </c>
      <c r="AE51" s="12">
        <f t="shared" si="145"/>
        <v>0</v>
      </c>
      <c r="AF51" s="12">
        <f t="shared" ref="AF51:AQ51" si="146">($E$51/12)*AF115</f>
        <v>0</v>
      </c>
      <c r="AG51" s="12">
        <f t="shared" si="146"/>
        <v>0</v>
      </c>
      <c r="AH51" s="12">
        <f t="shared" si="146"/>
        <v>0</v>
      </c>
      <c r="AI51" s="12">
        <f t="shared" si="146"/>
        <v>0</v>
      </c>
      <c r="AJ51" s="12">
        <f t="shared" si="146"/>
        <v>0</v>
      </c>
      <c r="AK51" s="12">
        <f t="shared" si="146"/>
        <v>0</v>
      </c>
      <c r="AL51" s="12">
        <f t="shared" si="146"/>
        <v>0</v>
      </c>
      <c r="AM51" s="12">
        <f t="shared" si="146"/>
        <v>0</v>
      </c>
      <c r="AN51" s="12">
        <f t="shared" si="146"/>
        <v>0</v>
      </c>
      <c r="AO51" s="12">
        <f t="shared" si="146"/>
        <v>0</v>
      </c>
      <c r="AP51" s="12">
        <f t="shared" si="146"/>
        <v>0</v>
      </c>
      <c r="AQ51" s="12">
        <f t="shared" si="146"/>
        <v>0</v>
      </c>
      <c r="AR51" s="12">
        <f t="shared" ref="AR51:BC51" si="147">($F$51/12)*AR115</f>
        <v>0</v>
      </c>
      <c r="AS51" s="12">
        <f t="shared" si="147"/>
        <v>0</v>
      </c>
      <c r="AT51" s="12">
        <f t="shared" si="147"/>
        <v>0</v>
      </c>
      <c r="AU51" s="12">
        <f t="shared" si="147"/>
        <v>0</v>
      </c>
      <c r="AV51" s="12">
        <f t="shared" si="147"/>
        <v>0</v>
      </c>
      <c r="AW51" s="12">
        <f t="shared" si="147"/>
        <v>0</v>
      </c>
      <c r="AX51" s="12">
        <f t="shared" si="147"/>
        <v>0</v>
      </c>
      <c r="AY51" s="12">
        <f t="shared" si="147"/>
        <v>0</v>
      </c>
      <c r="AZ51" s="12">
        <f t="shared" si="147"/>
        <v>0</v>
      </c>
      <c r="BA51" s="12">
        <f t="shared" si="147"/>
        <v>0</v>
      </c>
      <c r="BB51" s="12">
        <f t="shared" si="147"/>
        <v>0</v>
      </c>
      <c r="BC51" s="12">
        <f t="shared" si="147"/>
        <v>0</v>
      </c>
      <c r="BD51" s="12">
        <f t="shared" ref="BD51:BO51" si="148">($G$51/12)*BD115</f>
        <v>0</v>
      </c>
      <c r="BE51" s="12">
        <f t="shared" si="148"/>
        <v>0</v>
      </c>
      <c r="BF51" s="12">
        <f t="shared" si="148"/>
        <v>0</v>
      </c>
      <c r="BG51" s="12">
        <f t="shared" si="148"/>
        <v>0</v>
      </c>
      <c r="BH51" s="12">
        <f t="shared" si="148"/>
        <v>0</v>
      </c>
      <c r="BI51" s="12">
        <f t="shared" si="148"/>
        <v>0</v>
      </c>
      <c r="BJ51" s="12">
        <f t="shared" si="148"/>
        <v>0</v>
      </c>
      <c r="BK51" s="12">
        <f t="shared" si="148"/>
        <v>0</v>
      </c>
      <c r="BL51" s="12">
        <f t="shared" si="148"/>
        <v>0</v>
      </c>
      <c r="BM51" s="12">
        <f t="shared" si="148"/>
        <v>0</v>
      </c>
      <c r="BN51" s="12">
        <f t="shared" si="148"/>
        <v>0</v>
      </c>
      <c r="BO51" s="12">
        <f t="shared" si="148"/>
        <v>0</v>
      </c>
    </row>
    <row r="52" ht="15.75" customHeight="1">
      <c r="A52" s="76" t="s">
        <v>252</v>
      </c>
      <c r="B52" s="76"/>
      <c r="C52" s="70"/>
      <c r="D52" s="70"/>
      <c r="E52" s="70"/>
      <c r="F52" s="70"/>
      <c r="G52" s="70"/>
      <c r="H52" s="181">
        <f t="shared" ref="H52:BO52" si="149">SUM(H43:H51)</f>
        <v>0</v>
      </c>
      <c r="I52" s="181">
        <f t="shared" si="149"/>
        <v>0</v>
      </c>
      <c r="J52" s="181">
        <f t="shared" si="149"/>
        <v>0</v>
      </c>
      <c r="K52" s="181">
        <f t="shared" si="149"/>
        <v>0</v>
      </c>
      <c r="L52" s="181">
        <f t="shared" si="149"/>
        <v>0</v>
      </c>
      <c r="M52" s="181">
        <f t="shared" si="149"/>
        <v>0</v>
      </c>
      <c r="N52" s="181">
        <f t="shared" si="149"/>
        <v>0</v>
      </c>
      <c r="O52" s="181">
        <f t="shared" si="149"/>
        <v>0</v>
      </c>
      <c r="P52" s="181">
        <f t="shared" si="149"/>
        <v>0</v>
      </c>
      <c r="Q52" s="181">
        <f t="shared" si="149"/>
        <v>0</v>
      </c>
      <c r="R52" s="181">
        <f t="shared" si="149"/>
        <v>0</v>
      </c>
      <c r="S52" s="181">
        <f t="shared" si="149"/>
        <v>0</v>
      </c>
      <c r="T52" s="181">
        <f t="shared" si="149"/>
        <v>6666.666667</v>
      </c>
      <c r="U52" s="181">
        <f t="shared" si="149"/>
        <v>13333.33333</v>
      </c>
      <c r="V52" s="181">
        <f t="shared" si="149"/>
        <v>13333.33333</v>
      </c>
      <c r="W52" s="181">
        <f t="shared" si="149"/>
        <v>13333.33333</v>
      </c>
      <c r="X52" s="181">
        <f t="shared" si="149"/>
        <v>13333.33333</v>
      </c>
      <c r="Y52" s="181">
        <f t="shared" si="149"/>
        <v>13333.33333</v>
      </c>
      <c r="Z52" s="181">
        <f t="shared" si="149"/>
        <v>13333.33333</v>
      </c>
      <c r="AA52" s="181">
        <f t="shared" si="149"/>
        <v>45833.33333</v>
      </c>
      <c r="AB52" s="181">
        <f t="shared" si="149"/>
        <v>45833.33333</v>
      </c>
      <c r="AC52" s="181">
        <f t="shared" si="149"/>
        <v>62500</v>
      </c>
      <c r="AD52" s="181">
        <f t="shared" si="149"/>
        <v>77916.66667</v>
      </c>
      <c r="AE52" s="181">
        <f t="shared" si="149"/>
        <v>77916.66667</v>
      </c>
      <c r="AF52" s="181">
        <f t="shared" si="149"/>
        <v>77916.66667</v>
      </c>
      <c r="AG52" s="181">
        <f t="shared" si="149"/>
        <v>77916.66667</v>
      </c>
      <c r="AH52" s="181">
        <f t="shared" si="149"/>
        <v>77916.66667</v>
      </c>
      <c r="AI52" s="181">
        <f t="shared" si="149"/>
        <v>77916.66667</v>
      </c>
      <c r="AJ52" s="181">
        <f t="shared" si="149"/>
        <v>77916.66667</v>
      </c>
      <c r="AK52" s="181">
        <f t="shared" si="149"/>
        <v>77916.66667</v>
      </c>
      <c r="AL52" s="181">
        <f t="shared" si="149"/>
        <v>77916.66667</v>
      </c>
      <c r="AM52" s="181">
        <f t="shared" si="149"/>
        <v>77916.66667</v>
      </c>
      <c r="AN52" s="181">
        <f t="shared" si="149"/>
        <v>77916.66667</v>
      </c>
      <c r="AO52" s="181">
        <f t="shared" si="149"/>
        <v>77916.66667</v>
      </c>
      <c r="AP52" s="181">
        <f t="shared" si="149"/>
        <v>77916.66667</v>
      </c>
      <c r="AQ52" s="181">
        <f t="shared" si="149"/>
        <v>77916.66667</v>
      </c>
      <c r="AR52" s="181">
        <f t="shared" si="149"/>
        <v>77916.66667</v>
      </c>
      <c r="AS52" s="181">
        <f t="shared" si="149"/>
        <v>77916.66667</v>
      </c>
      <c r="AT52" s="181">
        <f t="shared" si="149"/>
        <v>77916.66667</v>
      </c>
      <c r="AU52" s="181">
        <f t="shared" si="149"/>
        <v>77916.66667</v>
      </c>
      <c r="AV52" s="181">
        <f t="shared" si="149"/>
        <v>77916.66667</v>
      </c>
      <c r="AW52" s="181">
        <f t="shared" si="149"/>
        <v>77916.66667</v>
      </c>
      <c r="AX52" s="181">
        <f t="shared" si="149"/>
        <v>77916.66667</v>
      </c>
      <c r="AY52" s="181">
        <f t="shared" si="149"/>
        <v>77916.66667</v>
      </c>
      <c r="AZ52" s="181">
        <f t="shared" si="149"/>
        <v>77916.66667</v>
      </c>
      <c r="BA52" s="181">
        <f t="shared" si="149"/>
        <v>77916.66667</v>
      </c>
      <c r="BB52" s="181">
        <f t="shared" si="149"/>
        <v>77916.66667</v>
      </c>
      <c r="BC52" s="181">
        <f t="shared" si="149"/>
        <v>77916.66667</v>
      </c>
      <c r="BD52" s="181">
        <f t="shared" si="149"/>
        <v>77916.66667</v>
      </c>
      <c r="BE52" s="181">
        <f t="shared" si="149"/>
        <v>77916.66667</v>
      </c>
      <c r="BF52" s="181">
        <f t="shared" si="149"/>
        <v>77916.66667</v>
      </c>
      <c r="BG52" s="181">
        <f t="shared" si="149"/>
        <v>77916.66667</v>
      </c>
      <c r="BH52" s="181">
        <f t="shared" si="149"/>
        <v>77916.66667</v>
      </c>
      <c r="BI52" s="181">
        <f t="shared" si="149"/>
        <v>77916.66667</v>
      </c>
      <c r="BJ52" s="181">
        <f t="shared" si="149"/>
        <v>77916.66667</v>
      </c>
      <c r="BK52" s="181">
        <f t="shared" si="149"/>
        <v>77916.66667</v>
      </c>
      <c r="BL52" s="181">
        <f t="shared" si="149"/>
        <v>77916.66667</v>
      </c>
      <c r="BM52" s="181">
        <f t="shared" si="149"/>
        <v>77916.66667</v>
      </c>
      <c r="BN52" s="181">
        <f t="shared" si="149"/>
        <v>77916.66667</v>
      </c>
      <c r="BO52" s="181">
        <f t="shared" si="149"/>
        <v>77916.66667</v>
      </c>
    </row>
    <row r="53" ht="15.75" customHeight="1">
      <c r="A53" s="71" t="s">
        <v>253</v>
      </c>
      <c r="B53" s="71"/>
      <c r="C53" s="182"/>
      <c r="D53" s="182"/>
      <c r="E53" s="182"/>
      <c r="F53" s="182"/>
      <c r="G53" s="18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</row>
    <row r="54" ht="15.75" customHeight="1">
      <c r="A54" s="1" t="s">
        <v>222</v>
      </c>
      <c r="B54" s="1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</row>
    <row r="55" ht="15.75" customHeight="1">
      <c r="A55" s="79" t="s">
        <v>254</v>
      </c>
      <c r="B55" s="79"/>
      <c r="C55" s="110"/>
      <c r="D55" s="110"/>
      <c r="E55" s="110"/>
      <c r="F55" s="110"/>
      <c r="G55" s="110"/>
      <c r="H55" s="178">
        <f>+H56</f>
        <v>0</v>
      </c>
      <c r="I55" s="178">
        <f t="shared" ref="I55:BO55" si="150">+I56-H56</f>
        <v>0</v>
      </c>
      <c r="J55" s="178">
        <f t="shared" si="150"/>
        <v>0</v>
      </c>
      <c r="K55" s="178">
        <f t="shared" si="150"/>
        <v>1</v>
      </c>
      <c r="L55" s="178">
        <f t="shared" si="150"/>
        <v>0</v>
      </c>
      <c r="M55" s="178">
        <f t="shared" si="150"/>
        <v>0</v>
      </c>
      <c r="N55" s="178">
        <f t="shared" si="150"/>
        <v>0</v>
      </c>
      <c r="O55" s="178">
        <f t="shared" si="150"/>
        <v>1</v>
      </c>
      <c r="P55" s="178">
        <f t="shared" si="150"/>
        <v>3</v>
      </c>
      <c r="Q55" s="178">
        <f t="shared" si="150"/>
        <v>5</v>
      </c>
      <c r="R55" s="178">
        <f t="shared" si="150"/>
        <v>0</v>
      </c>
      <c r="S55" s="178">
        <f t="shared" si="150"/>
        <v>1</v>
      </c>
      <c r="T55" s="178">
        <f t="shared" si="150"/>
        <v>0</v>
      </c>
      <c r="U55" s="178">
        <f t="shared" si="150"/>
        <v>0</v>
      </c>
      <c r="V55" s="178">
        <f t="shared" si="150"/>
        <v>0</v>
      </c>
      <c r="W55" s="178">
        <f t="shared" si="150"/>
        <v>0</v>
      </c>
      <c r="X55" s="178">
        <f t="shared" si="150"/>
        <v>0</v>
      </c>
      <c r="Y55" s="178">
        <f t="shared" si="150"/>
        <v>0</v>
      </c>
      <c r="Z55" s="178">
        <f t="shared" si="150"/>
        <v>0</v>
      </c>
      <c r="AA55" s="178">
        <f t="shared" si="150"/>
        <v>7</v>
      </c>
      <c r="AB55" s="178">
        <f t="shared" si="150"/>
        <v>10</v>
      </c>
      <c r="AC55" s="178">
        <f t="shared" si="150"/>
        <v>0</v>
      </c>
      <c r="AD55" s="178">
        <f t="shared" si="150"/>
        <v>0</v>
      </c>
      <c r="AE55" s="178">
        <f t="shared" si="150"/>
        <v>3</v>
      </c>
      <c r="AF55" s="178">
        <f t="shared" si="150"/>
        <v>0</v>
      </c>
      <c r="AG55" s="178">
        <f t="shared" si="150"/>
        <v>-2</v>
      </c>
      <c r="AH55" s="178">
        <f t="shared" si="150"/>
        <v>0</v>
      </c>
      <c r="AI55" s="178">
        <f t="shared" si="150"/>
        <v>0</v>
      </c>
      <c r="AJ55" s="178">
        <f t="shared" si="150"/>
        <v>0</v>
      </c>
      <c r="AK55" s="178">
        <f t="shared" si="150"/>
        <v>0</v>
      </c>
      <c r="AL55" s="178">
        <f t="shared" si="150"/>
        <v>0</v>
      </c>
      <c r="AM55" s="178">
        <f t="shared" si="150"/>
        <v>0</v>
      </c>
      <c r="AN55" s="178">
        <f t="shared" si="150"/>
        <v>0</v>
      </c>
      <c r="AO55" s="178">
        <f t="shared" si="150"/>
        <v>0</v>
      </c>
      <c r="AP55" s="178">
        <f t="shared" si="150"/>
        <v>0</v>
      </c>
      <c r="AQ55" s="178">
        <f t="shared" si="150"/>
        <v>0</v>
      </c>
      <c r="AR55" s="178">
        <f t="shared" si="150"/>
        <v>0</v>
      </c>
      <c r="AS55" s="178">
        <f t="shared" si="150"/>
        <v>0</v>
      </c>
      <c r="AT55" s="178">
        <f t="shared" si="150"/>
        <v>0</v>
      </c>
      <c r="AU55" s="178">
        <f t="shared" si="150"/>
        <v>0</v>
      </c>
      <c r="AV55" s="178">
        <f t="shared" si="150"/>
        <v>0</v>
      </c>
      <c r="AW55" s="178">
        <f t="shared" si="150"/>
        <v>0</v>
      </c>
      <c r="AX55" s="178">
        <f t="shared" si="150"/>
        <v>0</v>
      </c>
      <c r="AY55" s="178">
        <f t="shared" si="150"/>
        <v>0</v>
      </c>
      <c r="AZ55" s="178">
        <f t="shared" si="150"/>
        <v>0</v>
      </c>
      <c r="BA55" s="178">
        <f t="shared" si="150"/>
        <v>0</v>
      </c>
      <c r="BB55" s="178">
        <f t="shared" si="150"/>
        <v>0</v>
      </c>
      <c r="BC55" s="178">
        <f t="shared" si="150"/>
        <v>0</v>
      </c>
      <c r="BD55" s="178">
        <f t="shared" si="150"/>
        <v>0</v>
      </c>
      <c r="BE55" s="178">
        <f t="shared" si="150"/>
        <v>0</v>
      </c>
      <c r="BF55" s="178">
        <f t="shared" si="150"/>
        <v>0</v>
      </c>
      <c r="BG55" s="178">
        <f t="shared" si="150"/>
        <v>0</v>
      </c>
      <c r="BH55" s="178">
        <f t="shared" si="150"/>
        <v>0</v>
      </c>
      <c r="BI55" s="178">
        <f t="shared" si="150"/>
        <v>0</v>
      </c>
      <c r="BJ55" s="178">
        <f t="shared" si="150"/>
        <v>0</v>
      </c>
      <c r="BK55" s="178">
        <f t="shared" si="150"/>
        <v>0</v>
      </c>
      <c r="BL55" s="178">
        <f t="shared" si="150"/>
        <v>0</v>
      </c>
      <c r="BM55" s="178">
        <f t="shared" si="150"/>
        <v>0</v>
      </c>
      <c r="BN55" s="178">
        <f t="shared" si="150"/>
        <v>0</v>
      </c>
      <c r="BO55" s="178">
        <f t="shared" si="150"/>
        <v>0</v>
      </c>
    </row>
    <row r="56" ht="15.75" customHeight="1">
      <c r="A56" s="76" t="s">
        <v>255</v>
      </c>
      <c r="B56" s="76"/>
      <c r="C56" s="70"/>
      <c r="D56" s="70"/>
      <c r="E56" s="70"/>
      <c r="F56" s="70"/>
      <c r="G56" s="70"/>
      <c r="H56" s="180">
        <f t="shared" ref="H56:BO56" si="151">+H146</f>
        <v>0</v>
      </c>
      <c r="I56" s="180">
        <f t="shared" si="151"/>
        <v>0</v>
      </c>
      <c r="J56" s="180">
        <f t="shared" si="151"/>
        <v>0</v>
      </c>
      <c r="K56" s="180">
        <f t="shared" si="151"/>
        <v>1</v>
      </c>
      <c r="L56" s="180">
        <f t="shared" si="151"/>
        <v>1</v>
      </c>
      <c r="M56" s="180">
        <f t="shared" si="151"/>
        <v>1</v>
      </c>
      <c r="N56" s="180">
        <f t="shared" si="151"/>
        <v>1</v>
      </c>
      <c r="O56" s="180">
        <f t="shared" si="151"/>
        <v>2</v>
      </c>
      <c r="P56" s="180">
        <f t="shared" si="151"/>
        <v>5</v>
      </c>
      <c r="Q56" s="180">
        <f t="shared" si="151"/>
        <v>10</v>
      </c>
      <c r="R56" s="180">
        <f t="shared" si="151"/>
        <v>10</v>
      </c>
      <c r="S56" s="180">
        <f t="shared" si="151"/>
        <v>11</v>
      </c>
      <c r="T56" s="180">
        <f t="shared" si="151"/>
        <v>11</v>
      </c>
      <c r="U56" s="180">
        <f t="shared" si="151"/>
        <v>11</v>
      </c>
      <c r="V56" s="180">
        <f t="shared" si="151"/>
        <v>11</v>
      </c>
      <c r="W56" s="180">
        <f t="shared" si="151"/>
        <v>11</v>
      </c>
      <c r="X56" s="180">
        <f t="shared" si="151"/>
        <v>11</v>
      </c>
      <c r="Y56" s="180">
        <f t="shared" si="151"/>
        <v>11</v>
      </c>
      <c r="Z56" s="180">
        <f t="shared" si="151"/>
        <v>11</v>
      </c>
      <c r="AA56" s="180">
        <f t="shared" si="151"/>
        <v>18</v>
      </c>
      <c r="AB56" s="180">
        <f t="shared" si="151"/>
        <v>28</v>
      </c>
      <c r="AC56" s="180">
        <f t="shared" si="151"/>
        <v>28</v>
      </c>
      <c r="AD56" s="180">
        <f t="shared" si="151"/>
        <v>28</v>
      </c>
      <c r="AE56" s="180">
        <f t="shared" si="151"/>
        <v>31</v>
      </c>
      <c r="AF56" s="180">
        <f t="shared" si="151"/>
        <v>31</v>
      </c>
      <c r="AG56" s="180">
        <f t="shared" si="151"/>
        <v>29</v>
      </c>
      <c r="AH56" s="180">
        <f t="shared" si="151"/>
        <v>29</v>
      </c>
      <c r="AI56" s="180">
        <f t="shared" si="151"/>
        <v>29</v>
      </c>
      <c r="AJ56" s="180">
        <f t="shared" si="151"/>
        <v>29</v>
      </c>
      <c r="AK56" s="180">
        <f t="shared" si="151"/>
        <v>29</v>
      </c>
      <c r="AL56" s="180">
        <f t="shared" si="151"/>
        <v>29</v>
      </c>
      <c r="AM56" s="180">
        <f t="shared" si="151"/>
        <v>29</v>
      </c>
      <c r="AN56" s="180">
        <f t="shared" si="151"/>
        <v>29</v>
      </c>
      <c r="AO56" s="180">
        <f t="shared" si="151"/>
        <v>29</v>
      </c>
      <c r="AP56" s="180">
        <f t="shared" si="151"/>
        <v>29</v>
      </c>
      <c r="AQ56" s="180">
        <f t="shared" si="151"/>
        <v>29</v>
      </c>
      <c r="AR56" s="180">
        <f t="shared" si="151"/>
        <v>29</v>
      </c>
      <c r="AS56" s="180">
        <f t="shared" si="151"/>
        <v>29</v>
      </c>
      <c r="AT56" s="180">
        <f t="shared" si="151"/>
        <v>29</v>
      </c>
      <c r="AU56" s="180">
        <f t="shared" si="151"/>
        <v>29</v>
      </c>
      <c r="AV56" s="180">
        <f t="shared" si="151"/>
        <v>29</v>
      </c>
      <c r="AW56" s="180">
        <f t="shared" si="151"/>
        <v>29</v>
      </c>
      <c r="AX56" s="180">
        <f t="shared" si="151"/>
        <v>29</v>
      </c>
      <c r="AY56" s="180">
        <f t="shared" si="151"/>
        <v>29</v>
      </c>
      <c r="AZ56" s="180">
        <f t="shared" si="151"/>
        <v>29</v>
      </c>
      <c r="BA56" s="180">
        <f t="shared" si="151"/>
        <v>29</v>
      </c>
      <c r="BB56" s="180">
        <f t="shared" si="151"/>
        <v>29</v>
      </c>
      <c r="BC56" s="180">
        <f t="shared" si="151"/>
        <v>29</v>
      </c>
      <c r="BD56" s="180">
        <f t="shared" si="151"/>
        <v>29</v>
      </c>
      <c r="BE56" s="180">
        <f t="shared" si="151"/>
        <v>29</v>
      </c>
      <c r="BF56" s="180">
        <f t="shared" si="151"/>
        <v>29</v>
      </c>
      <c r="BG56" s="180">
        <f t="shared" si="151"/>
        <v>29</v>
      </c>
      <c r="BH56" s="180">
        <f t="shared" si="151"/>
        <v>29</v>
      </c>
      <c r="BI56" s="180">
        <f t="shared" si="151"/>
        <v>29</v>
      </c>
      <c r="BJ56" s="180">
        <f t="shared" si="151"/>
        <v>29</v>
      </c>
      <c r="BK56" s="180">
        <f t="shared" si="151"/>
        <v>29</v>
      </c>
      <c r="BL56" s="180">
        <f t="shared" si="151"/>
        <v>29</v>
      </c>
      <c r="BM56" s="180">
        <f t="shared" si="151"/>
        <v>29</v>
      </c>
      <c r="BN56" s="180">
        <f t="shared" si="151"/>
        <v>29</v>
      </c>
      <c r="BO56" s="180">
        <f t="shared" si="151"/>
        <v>29</v>
      </c>
    </row>
    <row r="57" ht="15.75" customHeight="1">
      <c r="A57" s="171" t="s">
        <v>256</v>
      </c>
      <c r="B57" s="125">
        <v>0.05</v>
      </c>
      <c r="C57" s="80">
        <v>180000.0</v>
      </c>
      <c r="D57" s="122">
        <f t="shared" ref="D57:G57" si="152">+C57*(1+$B$26)</f>
        <v>180000</v>
      </c>
      <c r="E57" s="122">
        <f t="shared" si="152"/>
        <v>180000</v>
      </c>
      <c r="F57" s="122">
        <f t="shared" si="152"/>
        <v>180000</v>
      </c>
      <c r="G57" s="122">
        <f t="shared" si="152"/>
        <v>180000</v>
      </c>
      <c r="H57" s="12">
        <f t="shared" ref="H57:S57" si="153">($C57/12)*H121</f>
        <v>0</v>
      </c>
      <c r="I57" s="12">
        <f t="shared" si="153"/>
        <v>0</v>
      </c>
      <c r="J57" s="12">
        <f t="shared" si="153"/>
        <v>0</v>
      </c>
      <c r="K57" s="12">
        <f t="shared" si="153"/>
        <v>15000</v>
      </c>
      <c r="L57" s="12">
        <f t="shared" si="153"/>
        <v>15000</v>
      </c>
      <c r="M57" s="12">
        <f t="shared" si="153"/>
        <v>15000</v>
      </c>
      <c r="N57" s="12">
        <f t="shared" si="153"/>
        <v>15000</v>
      </c>
      <c r="O57" s="12">
        <f t="shared" si="153"/>
        <v>15000</v>
      </c>
      <c r="P57" s="12">
        <f t="shared" si="153"/>
        <v>15000</v>
      </c>
      <c r="Q57" s="12">
        <f t="shared" si="153"/>
        <v>15000</v>
      </c>
      <c r="R57" s="12">
        <f t="shared" si="153"/>
        <v>15000</v>
      </c>
      <c r="S57" s="12">
        <f t="shared" si="153"/>
        <v>15000</v>
      </c>
      <c r="T57" s="12">
        <f t="shared" ref="T57:AE57" si="154">($D$57/12)*T121</f>
        <v>15000</v>
      </c>
      <c r="U57" s="12">
        <f t="shared" si="154"/>
        <v>15000</v>
      </c>
      <c r="V57" s="12">
        <f t="shared" si="154"/>
        <v>15000</v>
      </c>
      <c r="W57" s="12">
        <f t="shared" si="154"/>
        <v>15000</v>
      </c>
      <c r="X57" s="12">
        <f t="shared" si="154"/>
        <v>15000</v>
      </c>
      <c r="Y57" s="12">
        <f t="shared" si="154"/>
        <v>15000</v>
      </c>
      <c r="Z57" s="12">
        <f t="shared" si="154"/>
        <v>15000</v>
      </c>
      <c r="AA57" s="12">
        <f t="shared" si="154"/>
        <v>15000</v>
      </c>
      <c r="AB57" s="12">
        <f t="shared" si="154"/>
        <v>15000</v>
      </c>
      <c r="AC57" s="12">
        <f t="shared" si="154"/>
        <v>15000</v>
      </c>
      <c r="AD57" s="12">
        <f t="shared" si="154"/>
        <v>15000</v>
      </c>
      <c r="AE57" s="12">
        <f t="shared" si="154"/>
        <v>15000</v>
      </c>
      <c r="AF57" s="12">
        <f t="shared" ref="AF57:AQ57" si="155">($E57/12)*AF121</f>
        <v>15000</v>
      </c>
      <c r="AG57" s="12">
        <f t="shared" si="155"/>
        <v>15000</v>
      </c>
      <c r="AH57" s="12">
        <f t="shared" si="155"/>
        <v>15000</v>
      </c>
      <c r="AI57" s="12">
        <f t="shared" si="155"/>
        <v>15000</v>
      </c>
      <c r="AJ57" s="12">
        <f t="shared" si="155"/>
        <v>15000</v>
      </c>
      <c r="AK57" s="12">
        <f t="shared" si="155"/>
        <v>15000</v>
      </c>
      <c r="AL57" s="12">
        <f t="shared" si="155"/>
        <v>15000</v>
      </c>
      <c r="AM57" s="12">
        <f t="shared" si="155"/>
        <v>15000</v>
      </c>
      <c r="AN57" s="12">
        <f t="shared" si="155"/>
        <v>15000</v>
      </c>
      <c r="AO57" s="12">
        <f t="shared" si="155"/>
        <v>15000</v>
      </c>
      <c r="AP57" s="12">
        <f t="shared" si="155"/>
        <v>15000</v>
      </c>
      <c r="AQ57" s="12">
        <f t="shared" si="155"/>
        <v>15000</v>
      </c>
      <c r="AR57" s="12">
        <f t="shared" ref="AR57:BC57" si="156">($F57/12)*AR121</f>
        <v>15000</v>
      </c>
      <c r="AS57" s="12">
        <f t="shared" si="156"/>
        <v>15000</v>
      </c>
      <c r="AT57" s="12">
        <f t="shared" si="156"/>
        <v>15000</v>
      </c>
      <c r="AU57" s="12">
        <f t="shared" si="156"/>
        <v>15000</v>
      </c>
      <c r="AV57" s="12">
        <f t="shared" si="156"/>
        <v>15000</v>
      </c>
      <c r="AW57" s="12">
        <f t="shared" si="156"/>
        <v>15000</v>
      </c>
      <c r="AX57" s="12">
        <f t="shared" si="156"/>
        <v>15000</v>
      </c>
      <c r="AY57" s="12">
        <f t="shared" si="156"/>
        <v>15000</v>
      </c>
      <c r="AZ57" s="12">
        <f t="shared" si="156"/>
        <v>15000</v>
      </c>
      <c r="BA57" s="12">
        <f t="shared" si="156"/>
        <v>15000</v>
      </c>
      <c r="BB57" s="12">
        <f t="shared" si="156"/>
        <v>15000</v>
      </c>
      <c r="BC57" s="12">
        <f t="shared" si="156"/>
        <v>15000</v>
      </c>
      <c r="BD57" s="12">
        <f t="shared" ref="BD57:BO57" si="157">($G57/12)*BD121</f>
        <v>15000</v>
      </c>
      <c r="BE57" s="12">
        <f t="shared" si="157"/>
        <v>15000</v>
      </c>
      <c r="BF57" s="12">
        <f t="shared" si="157"/>
        <v>15000</v>
      </c>
      <c r="BG57" s="12">
        <f t="shared" si="157"/>
        <v>15000</v>
      </c>
      <c r="BH57" s="12">
        <f t="shared" si="157"/>
        <v>15000</v>
      </c>
      <c r="BI57" s="12">
        <f t="shared" si="157"/>
        <v>15000</v>
      </c>
      <c r="BJ57" s="12">
        <f t="shared" si="157"/>
        <v>15000</v>
      </c>
      <c r="BK57" s="12">
        <f t="shared" si="157"/>
        <v>15000</v>
      </c>
      <c r="BL57" s="12">
        <f t="shared" si="157"/>
        <v>15000</v>
      </c>
      <c r="BM57" s="12">
        <f t="shared" si="157"/>
        <v>15000</v>
      </c>
      <c r="BN57" s="12">
        <f t="shared" si="157"/>
        <v>15000</v>
      </c>
      <c r="BO57" s="12">
        <f t="shared" si="157"/>
        <v>15000</v>
      </c>
    </row>
    <row r="58" ht="15.75" customHeight="1">
      <c r="A58" s="171" t="s">
        <v>257</v>
      </c>
      <c r="B58" s="125">
        <v>0.05</v>
      </c>
      <c r="C58" s="80">
        <v>175000.0</v>
      </c>
      <c r="D58" s="122">
        <f t="shared" ref="D58:G58" si="158">+C58*(1+$B$26)</f>
        <v>175000</v>
      </c>
      <c r="E58" s="122">
        <f t="shared" si="158"/>
        <v>175000</v>
      </c>
      <c r="F58" s="122">
        <f t="shared" si="158"/>
        <v>175000</v>
      </c>
      <c r="G58" s="122">
        <f t="shared" si="158"/>
        <v>175000</v>
      </c>
      <c r="H58" s="12">
        <f t="shared" ref="H58:S58" si="159">($C58/12)*H122</f>
        <v>0</v>
      </c>
      <c r="I58" s="12">
        <f t="shared" si="159"/>
        <v>0</v>
      </c>
      <c r="J58" s="12">
        <f t="shared" si="159"/>
        <v>0</v>
      </c>
      <c r="K58" s="12">
        <f t="shared" si="159"/>
        <v>0</v>
      </c>
      <c r="L58" s="12">
        <f t="shared" si="159"/>
        <v>0</v>
      </c>
      <c r="M58" s="12">
        <f t="shared" si="159"/>
        <v>0</v>
      </c>
      <c r="N58" s="12">
        <f t="shared" si="159"/>
        <v>0</v>
      </c>
      <c r="O58" s="12">
        <f t="shared" si="159"/>
        <v>14583.33333</v>
      </c>
      <c r="P58" s="12">
        <f t="shared" si="159"/>
        <v>14583.33333</v>
      </c>
      <c r="Q58" s="12">
        <f t="shared" si="159"/>
        <v>14583.33333</v>
      </c>
      <c r="R58" s="12">
        <f t="shared" si="159"/>
        <v>14583.33333</v>
      </c>
      <c r="S58" s="12">
        <f t="shared" si="159"/>
        <v>14583.33333</v>
      </c>
      <c r="T58" s="12">
        <f t="shared" ref="T58:AE58" si="160">($D$58/12)*T122</f>
        <v>14583.33333</v>
      </c>
      <c r="U58" s="12">
        <f t="shared" si="160"/>
        <v>14583.33333</v>
      </c>
      <c r="V58" s="12">
        <f t="shared" si="160"/>
        <v>14583.33333</v>
      </c>
      <c r="W58" s="12">
        <f t="shared" si="160"/>
        <v>14583.33333</v>
      </c>
      <c r="X58" s="12">
        <f t="shared" si="160"/>
        <v>14583.33333</v>
      </c>
      <c r="Y58" s="12">
        <f t="shared" si="160"/>
        <v>14583.33333</v>
      </c>
      <c r="Z58" s="12">
        <f t="shared" si="160"/>
        <v>14583.33333</v>
      </c>
      <c r="AA58" s="12">
        <f t="shared" si="160"/>
        <v>14583.33333</v>
      </c>
      <c r="AB58" s="12">
        <f t="shared" si="160"/>
        <v>14583.33333</v>
      </c>
      <c r="AC58" s="12">
        <f t="shared" si="160"/>
        <v>14583.33333</v>
      </c>
      <c r="AD58" s="12">
        <f t="shared" si="160"/>
        <v>14583.33333</v>
      </c>
      <c r="AE58" s="12">
        <f t="shared" si="160"/>
        <v>14583.33333</v>
      </c>
      <c r="AF58" s="12">
        <f t="shared" ref="AF58:AQ58" si="161">($E58/12)*AF122</f>
        <v>14583.33333</v>
      </c>
      <c r="AG58" s="12">
        <f t="shared" si="161"/>
        <v>14583.33333</v>
      </c>
      <c r="AH58" s="12">
        <f t="shared" si="161"/>
        <v>14583.33333</v>
      </c>
      <c r="AI58" s="12">
        <f t="shared" si="161"/>
        <v>14583.33333</v>
      </c>
      <c r="AJ58" s="12">
        <f t="shared" si="161"/>
        <v>14583.33333</v>
      </c>
      <c r="AK58" s="12">
        <f t="shared" si="161"/>
        <v>14583.33333</v>
      </c>
      <c r="AL58" s="12">
        <f t="shared" si="161"/>
        <v>14583.33333</v>
      </c>
      <c r="AM58" s="12">
        <f t="shared" si="161"/>
        <v>14583.33333</v>
      </c>
      <c r="AN58" s="12">
        <f t="shared" si="161"/>
        <v>14583.33333</v>
      </c>
      <c r="AO58" s="12">
        <f t="shared" si="161"/>
        <v>14583.33333</v>
      </c>
      <c r="AP58" s="12">
        <f t="shared" si="161"/>
        <v>14583.33333</v>
      </c>
      <c r="AQ58" s="12">
        <f t="shared" si="161"/>
        <v>14583.33333</v>
      </c>
      <c r="AR58" s="12">
        <f t="shared" ref="AR58:BC58" si="162">($F58/12)*AR122</f>
        <v>14583.33333</v>
      </c>
      <c r="AS58" s="12">
        <f t="shared" si="162"/>
        <v>14583.33333</v>
      </c>
      <c r="AT58" s="12">
        <f t="shared" si="162"/>
        <v>14583.33333</v>
      </c>
      <c r="AU58" s="12">
        <f t="shared" si="162"/>
        <v>14583.33333</v>
      </c>
      <c r="AV58" s="12">
        <f t="shared" si="162"/>
        <v>14583.33333</v>
      </c>
      <c r="AW58" s="12">
        <f t="shared" si="162"/>
        <v>14583.33333</v>
      </c>
      <c r="AX58" s="12">
        <f t="shared" si="162"/>
        <v>14583.33333</v>
      </c>
      <c r="AY58" s="12">
        <f t="shared" si="162"/>
        <v>14583.33333</v>
      </c>
      <c r="AZ58" s="12">
        <f t="shared" si="162"/>
        <v>14583.33333</v>
      </c>
      <c r="BA58" s="12">
        <f t="shared" si="162"/>
        <v>14583.33333</v>
      </c>
      <c r="BB58" s="12">
        <f t="shared" si="162"/>
        <v>14583.33333</v>
      </c>
      <c r="BC58" s="12">
        <f t="shared" si="162"/>
        <v>14583.33333</v>
      </c>
      <c r="BD58" s="12">
        <f t="shared" ref="BD58:BO58" si="163">($G58/12)*BD122</f>
        <v>14583.33333</v>
      </c>
      <c r="BE58" s="12">
        <f t="shared" si="163"/>
        <v>14583.33333</v>
      </c>
      <c r="BF58" s="12">
        <f t="shared" si="163"/>
        <v>14583.33333</v>
      </c>
      <c r="BG58" s="12">
        <f t="shared" si="163"/>
        <v>14583.33333</v>
      </c>
      <c r="BH58" s="12">
        <f t="shared" si="163"/>
        <v>14583.33333</v>
      </c>
      <c r="BI58" s="12">
        <f t="shared" si="163"/>
        <v>14583.33333</v>
      </c>
      <c r="BJ58" s="12">
        <f t="shared" si="163"/>
        <v>14583.33333</v>
      </c>
      <c r="BK58" s="12">
        <f t="shared" si="163"/>
        <v>14583.33333</v>
      </c>
      <c r="BL58" s="12">
        <f t="shared" si="163"/>
        <v>14583.33333</v>
      </c>
      <c r="BM58" s="12">
        <f t="shared" si="163"/>
        <v>14583.33333</v>
      </c>
      <c r="BN58" s="12">
        <f t="shared" si="163"/>
        <v>14583.33333</v>
      </c>
      <c r="BO58" s="12">
        <f t="shared" si="163"/>
        <v>14583.33333</v>
      </c>
    </row>
    <row r="59" ht="15.75" customHeight="1">
      <c r="A59" s="171" t="s">
        <v>258</v>
      </c>
      <c r="B59" s="125">
        <v>0.05</v>
      </c>
      <c r="C59" s="80">
        <v>170000.0</v>
      </c>
      <c r="D59" s="122">
        <f t="shared" ref="D59:G59" si="164">+C59*(1+$B$26)</f>
        <v>170000</v>
      </c>
      <c r="E59" s="122">
        <f t="shared" si="164"/>
        <v>170000</v>
      </c>
      <c r="F59" s="122">
        <f t="shared" si="164"/>
        <v>170000</v>
      </c>
      <c r="G59" s="122">
        <f t="shared" si="164"/>
        <v>170000</v>
      </c>
      <c r="H59" s="12">
        <f t="shared" ref="H59:S59" si="165">($C59/12)*H123</f>
        <v>0</v>
      </c>
      <c r="I59" s="12">
        <f t="shared" si="165"/>
        <v>0</v>
      </c>
      <c r="J59" s="12">
        <f t="shared" si="165"/>
        <v>0</v>
      </c>
      <c r="K59" s="12">
        <f t="shared" si="165"/>
        <v>0</v>
      </c>
      <c r="L59" s="12">
        <f t="shared" si="165"/>
        <v>0</v>
      </c>
      <c r="M59" s="12">
        <f t="shared" si="165"/>
        <v>0</v>
      </c>
      <c r="N59" s="12">
        <f t="shared" si="165"/>
        <v>0</v>
      </c>
      <c r="O59" s="12">
        <f t="shared" si="165"/>
        <v>0</v>
      </c>
      <c r="P59" s="12">
        <f t="shared" si="165"/>
        <v>0</v>
      </c>
      <c r="Q59" s="12">
        <f t="shared" si="165"/>
        <v>14166.66667</v>
      </c>
      <c r="R59" s="12">
        <f t="shared" si="165"/>
        <v>14166.66667</v>
      </c>
      <c r="S59" s="12">
        <f t="shared" si="165"/>
        <v>14166.66667</v>
      </c>
      <c r="T59" s="12">
        <f t="shared" ref="T59:AE59" si="166">($D$59/12)*T123</f>
        <v>14166.66667</v>
      </c>
      <c r="U59" s="12">
        <f t="shared" si="166"/>
        <v>14166.66667</v>
      </c>
      <c r="V59" s="12">
        <f t="shared" si="166"/>
        <v>14166.66667</v>
      </c>
      <c r="W59" s="12">
        <f t="shared" si="166"/>
        <v>14166.66667</v>
      </c>
      <c r="X59" s="12">
        <f t="shared" si="166"/>
        <v>14166.66667</v>
      </c>
      <c r="Y59" s="12">
        <f t="shared" si="166"/>
        <v>14166.66667</v>
      </c>
      <c r="Z59" s="12">
        <f t="shared" si="166"/>
        <v>14166.66667</v>
      </c>
      <c r="AA59" s="12">
        <f t="shared" si="166"/>
        <v>14166.66667</v>
      </c>
      <c r="AB59" s="12">
        <f t="shared" si="166"/>
        <v>14166.66667</v>
      </c>
      <c r="AC59" s="12">
        <f t="shared" si="166"/>
        <v>14166.66667</v>
      </c>
      <c r="AD59" s="12">
        <f t="shared" si="166"/>
        <v>14166.66667</v>
      </c>
      <c r="AE59" s="12">
        <f t="shared" si="166"/>
        <v>14166.66667</v>
      </c>
      <c r="AF59" s="12">
        <f t="shared" ref="AF59:AQ59" si="167">($E59/12)*AF123</f>
        <v>14166.66667</v>
      </c>
      <c r="AG59" s="12">
        <f t="shared" si="167"/>
        <v>14166.66667</v>
      </c>
      <c r="AH59" s="12">
        <f t="shared" si="167"/>
        <v>14166.66667</v>
      </c>
      <c r="AI59" s="12">
        <f t="shared" si="167"/>
        <v>14166.66667</v>
      </c>
      <c r="AJ59" s="12">
        <f t="shared" si="167"/>
        <v>14166.66667</v>
      </c>
      <c r="AK59" s="12">
        <f t="shared" si="167"/>
        <v>14166.66667</v>
      </c>
      <c r="AL59" s="12">
        <f t="shared" si="167"/>
        <v>14166.66667</v>
      </c>
      <c r="AM59" s="12">
        <f t="shared" si="167"/>
        <v>14166.66667</v>
      </c>
      <c r="AN59" s="12">
        <f t="shared" si="167"/>
        <v>14166.66667</v>
      </c>
      <c r="AO59" s="12">
        <f t="shared" si="167"/>
        <v>14166.66667</v>
      </c>
      <c r="AP59" s="12">
        <f t="shared" si="167"/>
        <v>14166.66667</v>
      </c>
      <c r="AQ59" s="12">
        <f t="shared" si="167"/>
        <v>14166.66667</v>
      </c>
      <c r="AR59" s="12">
        <f t="shared" ref="AR59:BC59" si="168">($F59/12)*AR123</f>
        <v>14166.66667</v>
      </c>
      <c r="AS59" s="12">
        <f t="shared" si="168"/>
        <v>14166.66667</v>
      </c>
      <c r="AT59" s="12">
        <f t="shared" si="168"/>
        <v>14166.66667</v>
      </c>
      <c r="AU59" s="12">
        <f t="shared" si="168"/>
        <v>14166.66667</v>
      </c>
      <c r="AV59" s="12">
        <f t="shared" si="168"/>
        <v>14166.66667</v>
      </c>
      <c r="AW59" s="12">
        <f t="shared" si="168"/>
        <v>14166.66667</v>
      </c>
      <c r="AX59" s="12">
        <f t="shared" si="168"/>
        <v>14166.66667</v>
      </c>
      <c r="AY59" s="12">
        <f t="shared" si="168"/>
        <v>14166.66667</v>
      </c>
      <c r="AZ59" s="12">
        <f t="shared" si="168"/>
        <v>14166.66667</v>
      </c>
      <c r="BA59" s="12">
        <f t="shared" si="168"/>
        <v>14166.66667</v>
      </c>
      <c r="BB59" s="12">
        <f t="shared" si="168"/>
        <v>14166.66667</v>
      </c>
      <c r="BC59" s="12">
        <f t="shared" si="168"/>
        <v>14166.66667</v>
      </c>
      <c r="BD59" s="12">
        <f t="shared" ref="BD59:BO59" si="169">($G59/12)*BD123</f>
        <v>14166.66667</v>
      </c>
      <c r="BE59" s="12">
        <f t="shared" si="169"/>
        <v>14166.66667</v>
      </c>
      <c r="BF59" s="12">
        <f t="shared" si="169"/>
        <v>14166.66667</v>
      </c>
      <c r="BG59" s="12">
        <f t="shared" si="169"/>
        <v>14166.66667</v>
      </c>
      <c r="BH59" s="12">
        <f t="shared" si="169"/>
        <v>14166.66667</v>
      </c>
      <c r="BI59" s="12">
        <f t="shared" si="169"/>
        <v>14166.66667</v>
      </c>
      <c r="BJ59" s="12">
        <f t="shared" si="169"/>
        <v>14166.66667</v>
      </c>
      <c r="BK59" s="12">
        <f t="shared" si="169"/>
        <v>14166.66667</v>
      </c>
      <c r="BL59" s="12">
        <f t="shared" si="169"/>
        <v>14166.66667</v>
      </c>
      <c r="BM59" s="12">
        <f t="shared" si="169"/>
        <v>14166.66667</v>
      </c>
      <c r="BN59" s="12">
        <f t="shared" si="169"/>
        <v>14166.66667</v>
      </c>
      <c r="BO59" s="12">
        <f t="shared" si="169"/>
        <v>14166.66667</v>
      </c>
    </row>
    <row r="60" ht="15.75" customHeight="1">
      <c r="A60" s="171" t="s">
        <v>259</v>
      </c>
      <c r="B60" s="125">
        <v>0.05</v>
      </c>
      <c r="C60" s="80">
        <v>150000.0</v>
      </c>
      <c r="D60" s="122">
        <f t="shared" ref="D60:G60" si="170">+C60*(1+$B$26)</f>
        <v>150000</v>
      </c>
      <c r="E60" s="122">
        <f t="shared" si="170"/>
        <v>150000</v>
      </c>
      <c r="F60" s="122">
        <f t="shared" si="170"/>
        <v>150000</v>
      </c>
      <c r="G60" s="122">
        <f t="shared" si="170"/>
        <v>150000</v>
      </c>
      <c r="H60" s="12">
        <f t="shared" ref="H60:S60" si="171">($C60/12)*H124</f>
        <v>0</v>
      </c>
      <c r="I60" s="12">
        <f t="shared" si="171"/>
        <v>0</v>
      </c>
      <c r="J60" s="12">
        <f t="shared" si="171"/>
        <v>0</v>
      </c>
      <c r="K60" s="12">
        <f t="shared" si="171"/>
        <v>0</v>
      </c>
      <c r="L60" s="12">
        <f t="shared" si="171"/>
        <v>0</v>
      </c>
      <c r="M60" s="12">
        <f t="shared" si="171"/>
        <v>0</v>
      </c>
      <c r="N60" s="12">
        <f t="shared" si="171"/>
        <v>0</v>
      </c>
      <c r="O60" s="12">
        <f t="shared" si="171"/>
        <v>0</v>
      </c>
      <c r="P60" s="12">
        <f t="shared" si="171"/>
        <v>0</v>
      </c>
      <c r="Q60" s="12">
        <f t="shared" si="171"/>
        <v>0</v>
      </c>
      <c r="R60" s="12">
        <f t="shared" si="171"/>
        <v>0</v>
      </c>
      <c r="S60" s="12">
        <f t="shared" si="171"/>
        <v>12500</v>
      </c>
      <c r="T60" s="12">
        <f t="shared" ref="T60:AE60" si="172">($D$60/12)*T124</f>
        <v>12500</v>
      </c>
      <c r="U60" s="12">
        <f t="shared" si="172"/>
        <v>12500</v>
      </c>
      <c r="V60" s="12">
        <f t="shared" si="172"/>
        <v>12500</v>
      </c>
      <c r="W60" s="12">
        <f t="shared" si="172"/>
        <v>12500</v>
      </c>
      <c r="X60" s="12">
        <f t="shared" si="172"/>
        <v>12500</v>
      </c>
      <c r="Y60" s="12">
        <f t="shared" si="172"/>
        <v>12500</v>
      </c>
      <c r="Z60" s="12">
        <f t="shared" si="172"/>
        <v>12500</v>
      </c>
      <c r="AA60" s="12">
        <f t="shared" si="172"/>
        <v>12500</v>
      </c>
      <c r="AB60" s="12">
        <f t="shared" si="172"/>
        <v>12500</v>
      </c>
      <c r="AC60" s="12">
        <f t="shared" si="172"/>
        <v>12500</v>
      </c>
      <c r="AD60" s="12">
        <f t="shared" si="172"/>
        <v>12500</v>
      </c>
      <c r="AE60" s="12">
        <f t="shared" si="172"/>
        <v>12500</v>
      </c>
      <c r="AF60" s="12">
        <f t="shared" ref="AF60:AQ60" si="173">($E60/12)*AF124</f>
        <v>12500</v>
      </c>
      <c r="AG60" s="12">
        <f t="shared" si="173"/>
        <v>12500</v>
      </c>
      <c r="AH60" s="12">
        <f t="shared" si="173"/>
        <v>12500</v>
      </c>
      <c r="AI60" s="12">
        <f t="shared" si="173"/>
        <v>12500</v>
      </c>
      <c r="AJ60" s="12">
        <f t="shared" si="173"/>
        <v>12500</v>
      </c>
      <c r="AK60" s="12">
        <f t="shared" si="173"/>
        <v>12500</v>
      </c>
      <c r="AL60" s="12">
        <f t="shared" si="173"/>
        <v>12500</v>
      </c>
      <c r="AM60" s="12">
        <f t="shared" si="173"/>
        <v>12500</v>
      </c>
      <c r="AN60" s="12">
        <f t="shared" si="173"/>
        <v>12500</v>
      </c>
      <c r="AO60" s="12">
        <f t="shared" si="173"/>
        <v>12500</v>
      </c>
      <c r="AP60" s="12">
        <f t="shared" si="173"/>
        <v>12500</v>
      </c>
      <c r="AQ60" s="12">
        <f t="shared" si="173"/>
        <v>12500</v>
      </c>
      <c r="AR60" s="12">
        <f t="shared" ref="AR60:BC60" si="174">($F60/12)*AR124</f>
        <v>12500</v>
      </c>
      <c r="AS60" s="12">
        <f t="shared" si="174"/>
        <v>12500</v>
      </c>
      <c r="AT60" s="12">
        <f t="shared" si="174"/>
        <v>12500</v>
      </c>
      <c r="AU60" s="12">
        <f t="shared" si="174"/>
        <v>12500</v>
      </c>
      <c r="AV60" s="12">
        <f t="shared" si="174"/>
        <v>12500</v>
      </c>
      <c r="AW60" s="12">
        <f t="shared" si="174"/>
        <v>12500</v>
      </c>
      <c r="AX60" s="12">
        <f t="shared" si="174"/>
        <v>12500</v>
      </c>
      <c r="AY60" s="12">
        <f t="shared" si="174"/>
        <v>12500</v>
      </c>
      <c r="AZ60" s="12">
        <f t="shared" si="174"/>
        <v>12500</v>
      </c>
      <c r="BA60" s="12">
        <f t="shared" si="174"/>
        <v>12500</v>
      </c>
      <c r="BB60" s="12">
        <f t="shared" si="174"/>
        <v>12500</v>
      </c>
      <c r="BC60" s="12">
        <f t="shared" si="174"/>
        <v>12500</v>
      </c>
      <c r="BD60" s="12">
        <f t="shared" ref="BD60:BO60" si="175">($G60/12)*BD124</f>
        <v>12500</v>
      </c>
      <c r="BE60" s="12">
        <f t="shared" si="175"/>
        <v>12500</v>
      </c>
      <c r="BF60" s="12">
        <f t="shared" si="175"/>
        <v>12500</v>
      </c>
      <c r="BG60" s="12">
        <f t="shared" si="175"/>
        <v>12500</v>
      </c>
      <c r="BH60" s="12">
        <f t="shared" si="175"/>
        <v>12500</v>
      </c>
      <c r="BI60" s="12">
        <f t="shared" si="175"/>
        <v>12500</v>
      </c>
      <c r="BJ60" s="12">
        <f t="shared" si="175"/>
        <v>12500</v>
      </c>
      <c r="BK60" s="12">
        <f t="shared" si="175"/>
        <v>12500</v>
      </c>
      <c r="BL60" s="12">
        <f t="shared" si="175"/>
        <v>12500</v>
      </c>
      <c r="BM60" s="12">
        <f t="shared" si="175"/>
        <v>12500</v>
      </c>
      <c r="BN60" s="12">
        <f t="shared" si="175"/>
        <v>12500</v>
      </c>
      <c r="BO60" s="12">
        <f t="shared" si="175"/>
        <v>12500</v>
      </c>
    </row>
    <row r="61" ht="15.75" customHeight="1">
      <c r="A61" s="171" t="s">
        <v>260</v>
      </c>
      <c r="B61" s="125">
        <v>0.05</v>
      </c>
      <c r="C61" s="80">
        <v>160000.0</v>
      </c>
      <c r="D61" s="122">
        <f t="shared" ref="D61:G61" si="176">+C61*(1+$B$26)</f>
        <v>160000</v>
      </c>
      <c r="E61" s="122">
        <f t="shared" si="176"/>
        <v>160000</v>
      </c>
      <c r="F61" s="122">
        <f t="shared" si="176"/>
        <v>160000</v>
      </c>
      <c r="G61" s="122">
        <f t="shared" si="176"/>
        <v>160000</v>
      </c>
      <c r="H61" s="12">
        <f t="shared" ref="H61:S61" si="177">($C61/12)*H125</f>
        <v>0</v>
      </c>
      <c r="I61" s="12">
        <f t="shared" si="177"/>
        <v>0</v>
      </c>
      <c r="J61" s="12">
        <f t="shared" si="177"/>
        <v>0</v>
      </c>
      <c r="K61" s="12">
        <f t="shared" si="177"/>
        <v>0</v>
      </c>
      <c r="L61" s="12">
        <f t="shared" si="177"/>
        <v>0</v>
      </c>
      <c r="M61" s="12">
        <f t="shared" si="177"/>
        <v>0</v>
      </c>
      <c r="N61" s="12">
        <f t="shared" si="177"/>
        <v>0</v>
      </c>
      <c r="O61" s="12">
        <f t="shared" si="177"/>
        <v>0</v>
      </c>
      <c r="P61" s="12">
        <f t="shared" si="177"/>
        <v>0</v>
      </c>
      <c r="Q61" s="12">
        <f t="shared" si="177"/>
        <v>13333.33333</v>
      </c>
      <c r="R61" s="12">
        <f t="shared" si="177"/>
        <v>13333.33333</v>
      </c>
      <c r="S61" s="12">
        <f t="shared" si="177"/>
        <v>13333.33333</v>
      </c>
      <c r="T61" s="12">
        <f t="shared" ref="T61:AE61" si="178">($D$61/12)*T125</f>
        <v>13333.33333</v>
      </c>
      <c r="U61" s="12">
        <f t="shared" si="178"/>
        <v>13333.33333</v>
      </c>
      <c r="V61" s="12">
        <f t="shared" si="178"/>
        <v>13333.33333</v>
      </c>
      <c r="W61" s="12">
        <f t="shared" si="178"/>
        <v>13333.33333</v>
      </c>
      <c r="X61" s="12">
        <f t="shared" si="178"/>
        <v>13333.33333</v>
      </c>
      <c r="Y61" s="12">
        <f t="shared" si="178"/>
        <v>13333.33333</v>
      </c>
      <c r="Z61" s="12">
        <f t="shared" si="178"/>
        <v>13333.33333</v>
      </c>
      <c r="AA61" s="12">
        <f t="shared" si="178"/>
        <v>13333.33333</v>
      </c>
      <c r="AB61" s="12">
        <f t="shared" si="178"/>
        <v>13333.33333</v>
      </c>
      <c r="AC61" s="12">
        <f t="shared" si="178"/>
        <v>13333.33333</v>
      </c>
      <c r="AD61" s="12">
        <f t="shared" si="178"/>
        <v>13333.33333</v>
      </c>
      <c r="AE61" s="12">
        <f t="shared" si="178"/>
        <v>13333.33333</v>
      </c>
      <c r="AF61" s="12">
        <f t="shared" ref="AF61:AQ61" si="179">($E61/12)*AF125</f>
        <v>13333.33333</v>
      </c>
      <c r="AG61" s="12">
        <f t="shared" si="179"/>
        <v>13333.33333</v>
      </c>
      <c r="AH61" s="12">
        <f t="shared" si="179"/>
        <v>13333.33333</v>
      </c>
      <c r="AI61" s="12">
        <f t="shared" si="179"/>
        <v>13333.33333</v>
      </c>
      <c r="AJ61" s="12">
        <f t="shared" si="179"/>
        <v>13333.33333</v>
      </c>
      <c r="AK61" s="12">
        <f t="shared" si="179"/>
        <v>13333.33333</v>
      </c>
      <c r="AL61" s="12">
        <f t="shared" si="179"/>
        <v>13333.33333</v>
      </c>
      <c r="AM61" s="12">
        <f t="shared" si="179"/>
        <v>13333.33333</v>
      </c>
      <c r="AN61" s="12">
        <f t="shared" si="179"/>
        <v>13333.33333</v>
      </c>
      <c r="AO61" s="12">
        <f t="shared" si="179"/>
        <v>13333.33333</v>
      </c>
      <c r="AP61" s="12">
        <f t="shared" si="179"/>
        <v>13333.33333</v>
      </c>
      <c r="AQ61" s="12">
        <f t="shared" si="179"/>
        <v>13333.33333</v>
      </c>
      <c r="AR61" s="12">
        <f t="shared" ref="AR61:BC61" si="180">($F61/12)*AR125</f>
        <v>13333.33333</v>
      </c>
      <c r="AS61" s="12">
        <f t="shared" si="180"/>
        <v>13333.33333</v>
      </c>
      <c r="AT61" s="12">
        <f t="shared" si="180"/>
        <v>13333.33333</v>
      </c>
      <c r="AU61" s="12">
        <f t="shared" si="180"/>
        <v>13333.33333</v>
      </c>
      <c r="AV61" s="12">
        <f t="shared" si="180"/>
        <v>13333.33333</v>
      </c>
      <c r="AW61" s="12">
        <f t="shared" si="180"/>
        <v>13333.33333</v>
      </c>
      <c r="AX61" s="12">
        <f t="shared" si="180"/>
        <v>13333.33333</v>
      </c>
      <c r="AY61" s="12">
        <f t="shared" si="180"/>
        <v>13333.33333</v>
      </c>
      <c r="AZ61" s="12">
        <f t="shared" si="180"/>
        <v>13333.33333</v>
      </c>
      <c r="BA61" s="12">
        <f t="shared" si="180"/>
        <v>13333.33333</v>
      </c>
      <c r="BB61" s="12">
        <f t="shared" si="180"/>
        <v>13333.33333</v>
      </c>
      <c r="BC61" s="12">
        <f t="shared" si="180"/>
        <v>13333.33333</v>
      </c>
      <c r="BD61" s="12">
        <f t="shared" ref="BD61:BO61" si="181">($G61/12)*BD125</f>
        <v>13333.33333</v>
      </c>
      <c r="BE61" s="12">
        <f t="shared" si="181"/>
        <v>13333.33333</v>
      </c>
      <c r="BF61" s="12">
        <f t="shared" si="181"/>
        <v>13333.33333</v>
      </c>
      <c r="BG61" s="12">
        <f t="shared" si="181"/>
        <v>13333.33333</v>
      </c>
      <c r="BH61" s="12">
        <f t="shared" si="181"/>
        <v>13333.33333</v>
      </c>
      <c r="BI61" s="12">
        <f t="shared" si="181"/>
        <v>13333.33333</v>
      </c>
      <c r="BJ61" s="12">
        <f t="shared" si="181"/>
        <v>13333.33333</v>
      </c>
      <c r="BK61" s="12">
        <f t="shared" si="181"/>
        <v>13333.33333</v>
      </c>
      <c r="BL61" s="12">
        <f t="shared" si="181"/>
        <v>13333.33333</v>
      </c>
      <c r="BM61" s="12">
        <f t="shared" si="181"/>
        <v>13333.33333</v>
      </c>
      <c r="BN61" s="12">
        <f t="shared" si="181"/>
        <v>13333.33333</v>
      </c>
      <c r="BO61" s="12">
        <f t="shared" si="181"/>
        <v>13333.33333</v>
      </c>
    </row>
    <row r="62" ht="15.75" customHeight="1">
      <c r="A62" s="171" t="s">
        <v>261</v>
      </c>
      <c r="B62" s="125">
        <v>0.05</v>
      </c>
      <c r="C62" s="80">
        <v>140000.0</v>
      </c>
      <c r="D62" s="122">
        <f t="shared" ref="D62:G62" si="182">+C62*(1+$B$26)</f>
        <v>140000</v>
      </c>
      <c r="E62" s="122">
        <f t="shared" si="182"/>
        <v>140000</v>
      </c>
      <c r="F62" s="122">
        <f t="shared" si="182"/>
        <v>140000</v>
      </c>
      <c r="G62" s="122">
        <f t="shared" si="182"/>
        <v>140000</v>
      </c>
      <c r="H62" s="12">
        <f t="shared" ref="H62:S62" si="183">($C62/12)*H126</f>
        <v>0</v>
      </c>
      <c r="I62" s="12">
        <f t="shared" si="183"/>
        <v>0</v>
      </c>
      <c r="J62" s="12">
        <f t="shared" si="183"/>
        <v>0</v>
      </c>
      <c r="K62" s="12">
        <f t="shared" si="183"/>
        <v>0</v>
      </c>
      <c r="L62" s="12">
        <f t="shared" si="183"/>
        <v>0</v>
      </c>
      <c r="M62" s="12">
        <f t="shared" si="183"/>
        <v>0</v>
      </c>
      <c r="N62" s="12">
        <f t="shared" si="183"/>
        <v>0</v>
      </c>
      <c r="O62" s="12">
        <f t="shared" si="183"/>
        <v>0</v>
      </c>
      <c r="P62" s="12">
        <f t="shared" si="183"/>
        <v>11666.66667</v>
      </c>
      <c r="Q62" s="12">
        <f t="shared" si="183"/>
        <v>11666.66667</v>
      </c>
      <c r="R62" s="12">
        <f t="shared" si="183"/>
        <v>11666.66667</v>
      </c>
      <c r="S62" s="12">
        <f t="shared" si="183"/>
        <v>11666.66667</v>
      </c>
      <c r="T62" s="12">
        <f t="shared" ref="T62:AE62" si="184">($D$62/12)*T126</f>
        <v>11666.66667</v>
      </c>
      <c r="U62" s="12">
        <f t="shared" si="184"/>
        <v>11666.66667</v>
      </c>
      <c r="V62" s="12">
        <f t="shared" si="184"/>
        <v>11666.66667</v>
      </c>
      <c r="W62" s="12">
        <f t="shared" si="184"/>
        <v>11666.66667</v>
      </c>
      <c r="X62" s="12">
        <f t="shared" si="184"/>
        <v>11666.66667</v>
      </c>
      <c r="Y62" s="12">
        <f t="shared" si="184"/>
        <v>11666.66667</v>
      </c>
      <c r="Z62" s="12">
        <f t="shared" si="184"/>
        <v>11666.66667</v>
      </c>
      <c r="AA62" s="12">
        <f t="shared" si="184"/>
        <v>11666.66667</v>
      </c>
      <c r="AB62" s="12">
        <f t="shared" si="184"/>
        <v>11666.66667</v>
      </c>
      <c r="AC62" s="12">
        <f t="shared" si="184"/>
        <v>11666.66667</v>
      </c>
      <c r="AD62" s="12">
        <f t="shared" si="184"/>
        <v>11666.66667</v>
      </c>
      <c r="AE62" s="12">
        <f t="shared" si="184"/>
        <v>11666.66667</v>
      </c>
      <c r="AF62" s="12">
        <f t="shared" ref="AF62:AQ62" si="185">($E62/12)*AF126</f>
        <v>11666.66667</v>
      </c>
      <c r="AG62" s="12">
        <f t="shared" si="185"/>
        <v>11666.66667</v>
      </c>
      <c r="AH62" s="12">
        <f t="shared" si="185"/>
        <v>11666.66667</v>
      </c>
      <c r="AI62" s="12">
        <f t="shared" si="185"/>
        <v>11666.66667</v>
      </c>
      <c r="AJ62" s="12">
        <f t="shared" si="185"/>
        <v>11666.66667</v>
      </c>
      <c r="AK62" s="12">
        <f t="shared" si="185"/>
        <v>11666.66667</v>
      </c>
      <c r="AL62" s="12">
        <f t="shared" si="185"/>
        <v>11666.66667</v>
      </c>
      <c r="AM62" s="12">
        <f t="shared" si="185"/>
        <v>11666.66667</v>
      </c>
      <c r="AN62" s="12">
        <f t="shared" si="185"/>
        <v>11666.66667</v>
      </c>
      <c r="AO62" s="12">
        <f t="shared" si="185"/>
        <v>11666.66667</v>
      </c>
      <c r="AP62" s="12">
        <f t="shared" si="185"/>
        <v>11666.66667</v>
      </c>
      <c r="AQ62" s="12">
        <f t="shared" si="185"/>
        <v>11666.66667</v>
      </c>
      <c r="AR62" s="12">
        <f t="shared" ref="AR62:BC62" si="186">($F62/12)*AR126</f>
        <v>11666.66667</v>
      </c>
      <c r="AS62" s="12">
        <f t="shared" si="186"/>
        <v>11666.66667</v>
      </c>
      <c r="AT62" s="12">
        <f t="shared" si="186"/>
        <v>11666.66667</v>
      </c>
      <c r="AU62" s="12">
        <f t="shared" si="186"/>
        <v>11666.66667</v>
      </c>
      <c r="AV62" s="12">
        <f t="shared" si="186"/>
        <v>11666.66667</v>
      </c>
      <c r="AW62" s="12">
        <f t="shared" si="186"/>
        <v>11666.66667</v>
      </c>
      <c r="AX62" s="12">
        <f t="shared" si="186"/>
        <v>11666.66667</v>
      </c>
      <c r="AY62" s="12">
        <f t="shared" si="186"/>
        <v>11666.66667</v>
      </c>
      <c r="AZ62" s="12">
        <f t="shared" si="186"/>
        <v>11666.66667</v>
      </c>
      <c r="BA62" s="12">
        <f t="shared" si="186"/>
        <v>11666.66667</v>
      </c>
      <c r="BB62" s="12">
        <f t="shared" si="186"/>
        <v>11666.66667</v>
      </c>
      <c r="BC62" s="12">
        <f t="shared" si="186"/>
        <v>11666.66667</v>
      </c>
      <c r="BD62" s="12">
        <f t="shared" ref="BD62:BO62" si="187">($G62/12)*BD126</f>
        <v>11666.66667</v>
      </c>
      <c r="BE62" s="12">
        <f t="shared" si="187"/>
        <v>11666.66667</v>
      </c>
      <c r="BF62" s="12">
        <f t="shared" si="187"/>
        <v>11666.66667</v>
      </c>
      <c r="BG62" s="12">
        <f t="shared" si="187"/>
        <v>11666.66667</v>
      </c>
      <c r="BH62" s="12">
        <f t="shared" si="187"/>
        <v>11666.66667</v>
      </c>
      <c r="BI62" s="12">
        <f t="shared" si="187"/>
        <v>11666.66667</v>
      </c>
      <c r="BJ62" s="12">
        <f t="shared" si="187"/>
        <v>11666.66667</v>
      </c>
      <c r="BK62" s="12">
        <f t="shared" si="187"/>
        <v>11666.66667</v>
      </c>
      <c r="BL62" s="12">
        <f t="shared" si="187"/>
        <v>11666.66667</v>
      </c>
      <c r="BM62" s="12">
        <f t="shared" si="187"/>
        <v>11666.66667</v>
      </c>
      <c r="BN62" s="12">
        <f t="shared" si="187"/>
        <v>11666.66667</v>
      </c>
      <c r="BO62" s="12">
        <f t="shared" si="187"/>
        <v>11666.66667</v>
      </c>
    </row>
    <row r="63" ht="15.75" customHeight="1">
      <c r="A63" s="171" t="s">
        <v>262</v>
      </c>
      <c r="B63" s="125">
        <v>0.05</v>
      </c>
      <c r="C63" s="80">
        <v>135000.0</v>
      </c>
      <c r="D63" s="122">
        <f t="shared" ref="D63:G63" si="188">+C63*(1+$B$26)</f>
        <v>135000</v>
      </c>
      <c r="E63" s="122">
        <f t="shared" si="188"/>
        <v>135000</v>
      </c>
      <c r="F63" s="122">
        <f t="shared" si="188"/>
        <v>135000</v>
      </c>
      <c r="G63" s="122">
        <f t="shared" si="188"/>
        <v>135000</v>
      </c>
      <c r="H63" s="12">
        <f t="shared" ref="H63:S63" si="189">($C63/12)*H127</f>
        <v>0</v>
      </c>
      <c r="I63" s="12">
        <f t="shared" si="189"/>
        <v>0</v>
      </c>
      <c r="J63" s="12">
        <f t="shared" si="189"/>
        <v>0</v>
      </c>
      <c r="K63" s="12">
        <f t="shared" si="189"/>
        <v>0</v>
      </c>
      <c r="L63" s="12">
        <f t="shared" si="189"/>
        <v>0</v>
      </c>
      <c r="M63" s="12">
        <f t="shared" si="189"/>
        <v>0</v>
      </c>
      <c r="N63" s="12">
        <f t="shared" si="189"/>
        <v>0</v>
      </c>
      <c r="O63" s="12">
        <f t="shared" si="189"/>
        <v>0</v>
      </c>
      <c r="P63" s="12">
        <f t="shared" si="189"/>
        <v>11250</v>
      </c>
      <c r="Q63" s="12">
        <f t="shared" si="189"/>
        <v>11250</v>
      </c>
      <c r="R63" s="12">
        <f t="shared" si="189"/>
        <v>11250</v>
      </c>
      <c r="S63" s="12">
        <f t="shared" si="189"/>
        <v>11250</v>
      </c>
      <c r="T63" s="12">
        <f t="shared" ref="T63:AE63" si="190">($D$63/12)*T127</f>
        <v>11250</v>
      </c>
      <c r="U63" s="12">
        <f t="shared" si="190"/>
        <v>11250</v>
      </c>
      <c r="V63" s="12">
        <f t="shared" si="190"/>
        <v>11250</v>
      </c>
      <c r="W63" s="12">
        <f t="shared" si="190"/>
        <v>11250</v>
      </c>
      <c r="X63" s="12">
        <f t="shared" si="190"/>
        <v>11250</v>
      </c>
      <c r="Y63" s="12">
        <f t="shared" si="190"/>
        <v>11250</v>
      </c>
      <c r="Z63" s="12">
        <f t="shared" si="190"/>
        <v>11250</v>
      </c>
      <c r="AA63" s="12">
        <f t="shared" si="190"/>
        <v>11250</v>
      </c>
      <c r="AB63" s="12">
        <f t="shared" si="190"/>
        <v>11250</v>
      </c>
      <c r="AC63" s="12">
        <f t="shared" si="190"/>
        <v>11250</v>
      </c>
      <c r="AD63" s="12">
        <f t="shared" si="190"/>
        <v>11250</v>
      </c>
      <c r="AE63" s="12">
        <f t="shared" si="190"/>
        <v>11250</v>
      </c>
      <c r="AF63" s="12">
        <f t="shared" ref="AF63:AQ63" si="191">($E63/12)*AF127</f>
        <v>11250</v>
      </c>
      <c r="AG63" s="12">
        <f t="shared" si="191"/>
        <v>11250</v>
      </c>
      <c r="AH63" s="12">
        <f t="shared" si="191"/>
        <v>11250</v>
      </c>
      <c r="AI63" s="12">
        <f t="shared" si="191"/>
        <v>11250</v>
      </c>
      <c r="AJ63" s="12">
        <f t="shared" si="191"/>
        <v>11250</v>
      </c>
      <c r="AK63" s="12">
        <f t="shared" si="191"/>
        <v>11250</v>
      </c>
      <c r="AL63" s="12">
        <f t="shared" si="191"/>
        <v>11250</v>
      </c>
      <c r="AM63" s="12">
        <f t="shared" si="191"/>
        <v>11250</v>
      </c>
      <c r="AN63" s="12">
        <f t="shared" si="191"/>
        <v>11250</v>
      </c>
      <c r="AO63" s="12">
        <f t="shared" si="191"/>
        <v>11250</v>
      </c>
      <c r="AP63" s="12">
        <f t="shared" si="191"/>
        <v>11250</v>
      </c>
      <c r="AQ63" s="12">
        <f t="shared" si="191"/>
        <v>11250</v>
      </c>
      <c r="AR63" s="12">
        <f t="shared" ref="AR63:BC63" si="192">($F63/12)*AR127</f>
        <v>11250</v>
      </c>
      <c r="AS63" s="12">
        <f t="shared" si="192"/>
        <v>11250</v>
      </c>
      <c r="AT63" s="12">
        <f t="shared" si="192"/>
        <v>11250</v>
      </c>
      <c r="AU63" s="12">
        <f t="shared" si="192"/>
        <v>11250</v>
      </c>
      <c r="AV63" s="12">
        <f t="shared" si="192"/>
        <v>11250</v>
      </c>
      <c r="AW63" s="12">
        <f t="shared" si="192"/>
        <v>11250</v>
      </c>
      <c r="AX63" s="12">
        <f t="shared" si="192"/>
        <v>11250</v>
      </c>
      <c r="AY63" s="12">
        <f t="shared" si="192"/>
        <v>11250</v>
      </c>
      <c r="AZ63" s="12">
        <f t="shared" si="192"/>
        <v>11250</v>
      </c>
      <c r="BA63" s="12">
        <f t="shared" si="192"/>
        <v>11250</v>
      </c>
      <c r="BB63" s="12">
        <f t="shared" si="192"/>
        <v>11250</v>
      </c>
      <c r="BC63" s="12">
        <f t="shared" si="192"/>
        <v>11250</v>
      </c>
      <c r="BD63" s="12">
        <f t="shared" ref="BD63:BO63" si="193">($G63/12)*BD127</f>
        <v>11250</v>
      </c>
      <c r="BE63" s="12">
        <f t="shared" si="193"/>
        <v>11250</v>
      </c>
      <c r="BF63" s="12">
        <f t="shared" si="193"/>
        <v>11250</v>
      </c>
      <c r="BG63" s="12">
        <f t="shared" si="193"/>
        <v>11250</v>
      </c>
      <c r="BH63" s="12">
        <f t="shared" si="193"/>
        <v>11250</v>
      </c>
      <c r="BI63" s="12">
        <f t="shared" si="193"/>
        <v>11250</v>
      </c>
      <c r="BJ63" s="12">
        <f t="shared" si="193"/>
        <v>11250</v>
      </c>
      <c r="BK63" s="12">
        <f t="shared" si="193"/>
        <v>11250</v>
      </c>
      <c r="BL63" s="12">
        <f t="shared" si="193"/>
        <v>11250</v>
      </c>
      <c r="BM63" s="12">
        <f t="shared" si="193"/>
        <v>11250</v>
      </c>
      <c r="BN63" s="12">
        <f t="shared" si="193"/>
        <v>11250</v>
      </c>
      <c r="BO63" s="12">
        <f t="shared" si="193"/>
        <v>11250</v>
      </c>
    </row>
    <row r="64" ht="15.75" customHeight="1">
      <c r="A64" s="171" t="s">
        <v>263</v>
      </c>
      <c r="B64" s="125">
        <v>0.05</v>
      </c>
      <c r="C64" s="80">
        <v>130000.0</v>
      </c>
      <c r="D64" s="122">
        <f t="shared" ref="D64:G64" si="194">+C64*(1+$B$26)</f>
        <v>130000</v>
      </c>
      <c r="E64" s="122">
        <f t="shared" si="194"/>
        <v>130000</v>
      </c>
      <c r="F64" s="122">
        <f t="shared" si="194"/>
        <v>130000</v>
      </c>
      <c r="G64" s="122">
        <f t="shared" si="194"/>
        <v>130000</v>
      </c>
      <c r="H64" s="12">
        <f t="shared" ref="H64:S64" si="195">($C64/12)*H128</f>
        <v>0</v>
      </c>
      <c r="I64" s="12">
        <f t="shared" si="195"/>
        <v>0</v>
      </c>
      <c r="J64" s="12">
        <f t="shared" si="195"/>
        <v>0</v>
      </c>
      <c r="K64" s="12">
        <f t="shared" si="195"/>
        <v>0</v>
      </c>
      <c r="L64" s="12">
        <f t="shared" si="195"/>
        <v>0</v>
      </c>
      <c r="M64" s="12">
        <f t="shared" si="195"/>
        <v>0</v>
      </c>
      <c r="N64" s="12">
        <f t="shared" si="195"/>
        <v>0</v>
      </c>
      <c r="O64" s="12">
        <f t="shared" si="195"/>
        <v>0</v>
      </c>
      <c r="P64" s="12">
        <f t="shared" si="195"/>
        <v>0</v>
      </c>
      <c r="Q64" s="12">
        <f t="shared" si="195"/>
        <v>10833.33333</v>
      </c>
      <c r="R64" s="12">
        <f t="shared" si="195"/>
        <v>10833.33333</v>
      </c>
      <c r="S64" s="12">
        <f t="shared" si="195"/>
        <v>10833.33333</v>
      </c>
      <c r="T64" s="12">
        <f t="shared" ref="T64:AE64" si="196">($D$64/12)*T128</f>
        <v>10833.33333</v>
      </c>
      <c r="U64" s="12">
        <f t="shared" si="196"/>
        <v>10833.33333</v>
      </c>
      <c r="V64" s="12">
        <f t="shared" si="196"/>
        <v>10833.33333</v>
      </c>
      <c r="W64" s="12">
        <f t="shared" si="196"/>
        <v>10833.33333</v>
      </c>
      <c r="X64" s="12">
        <f t="shared" si="196"/>
        <v>10833.33333</v>
      </c>
      <c r="Y64" s="12">
        <f t="shared" si="196"/>
        <v>10833.33333</v>
      </c>
      <c r="Z64" s="12">
        <f t="shared" si="196"/>
        <v>10833.33333</v>
      </c>
      <c r="AA64" s="12">
        <f t="shared" si="196"/>
        <v>10833.33333</v>
      </c>
      <c r="AB64" s="12">
        <f t="shared" si="196"/>
        <v>10833.33333</v>
      </c>
      <c r="AC64" s="12">
        <f t="shared" si="196"/>
        <v>10833.33333</v>
      </c>
      <c r="AD64" s="12">
        <f t="shared" si="196"/>
        <v>10833.33333</v>
      </c>
      <c r="AE64" s="12">
        <f t="shared" si="196"/>
        <v>10833.33333</v>
      </c>
      <c r="AF64" s="12">
        <f t="shared" ref="AF64:AQ64" si="197">($E64/12)*AF128</f>
        <v>10833.33333</v>
      </c>
      <c r="AG64" s="12">
        <f t="shared" si="197"/>
        <v>10833.33333</v>
      </c>
      <c r="AH64" s="12">
        <f t="shared" si="197"/>
        <v>10833.33333</v>
      </c>
      <c r="AI64" s="12">
        <f t="shared" si="197"/>
        <v>10833.33333</v>
      </c>
      <c r="AJ64" s="12">
        <f t="shared" si="197"/>
        <v>10833.33333</v>
      </c>
      <c r="AK64" s="12">
        <f t="shared" si="197"/>
        <v>10833.33333</v>
      </c>
      <c r="AL64" s="12">
        <f t="shared" si="197"/>
        <v>10833.33333</v>
      </c>
      <c r="AM64" s="12">
        <f t="shared" si="197"/>
        <v>10833.33333</v>
      </c>
      <c r="AN64" s="12">
        <f t="shared" si="197"/>
        <v>10833.33333</v>
      </c>
      <c r="AO64" s="12">
        <f t="shared" si="197"/>
        <v>10833.33333</v>
      </c>
      <c r="AP64" s="12">
        <f t="shared" si="197"/>
        <v>10833.33333</v>
      </c>
      <c r="AQ64" s="12">
        <f t="shared" si="197"/>
        <v>10833.33333</v>
      </c>
      <c r="AR64" s="12">
        <f t="shared" ref="AR64:BC64" si="198">($F64/12)*AR128</f>
        <v>10833.33333</v>
      </c>
      <c r="AS64" s="12">
        <f t="shared" si="198"/>
        <v>10833.33333</v>
      </c>
      <c r="AT64" s="12">
        <f t="shared" si="198"/>
        <v>10833.33333</v>
      </c>
      <c r="AU64" s="12">
        <f t="shared" si="198"/>
        <v>10833.33333</v>
      </c>
      <c r="AV64" s="12">
        <f t="shared" si="198"/>
        <v>10833.33333</v>
      </c>
      <c r="AW64" s="12">
        <f t="shared" si="198"/>
        <v>10833.33333</v>
      </c>
      <c r="AX64" s="12">
        <f t="shared" si="198"/>
        <v>10833.33333</v>
      </c>
      <c r="AY64" s="12">
        <f t="shared" si="198"/>
        <v>10833.33333</v>
      </c>
      <c r="AZ64" s="12">
        <f t="shared" si="198"/>
        <v>10833.33333</v>
      </c>
      <c r="BA64" s="12">
        <f t="shared" si="198"/>
        <v>10833.33333</v>
      </c>
      <c r="BB64" s="12">
        <f t="shared" si="198"/>
        <v>10833.33333</v>
      </c>
      <c r="BC64" s="12">
        <f t="shared" si="198"/>
        <v>10833.33333</v>
      </c>
      <c r="BD64" s="12">
        <f t="shared" ref="BD64:BO64" si="199">($G64/12)*BD128</f>
        <v>10833.33333</v>
      </c>
      <c r="BE64" s="12">
        <f t="shared" si="199"/>
        <v>10833.33333</v>
      </c>
      <c r="BF64" s="12">
        <f t="shared" si="199"/>
        <v>10833.33333</v>
      </c>
      <c r="BG64" s="12">
        <f t="shared" si="199"/>
        <v>10833.33333</v>
      </c>
      <c r="BH64" s="12">
        <f t="shared" si="199"/>
        <v>10833.33333</v>
      </c>
      <c r="BI64" s="12">
        <f t="shared" si="199"/>
        <v>10833.33333</v>
      </c>
      <c r="BJ64" s="12">
        <f t="shared" si="199"/>
        <v>10833.33333</v>
      </c>
      <c r="BK64" s="12">
        <f t="shared" si="199"/>
        <v>10833.33333</v>
      </c>
      <c r="BL64" s="12">
        <f t="shared" si="199"/>
        <v>10833.33333</v>
      </c>
      <c r="BM64" s="12">
        <f t="shared" si="199"/>
        <v>10833.33333</v>
      </c>
      <c r="BN64" s="12">
        <f t="shared" si="199"/>
        <v>10833.33333</v>
      </c>
      <c r="BO64" s="12">
        <f t="shared" si="199"/>
        <v>10833.33333</v>
      </c>
    </row>
    <row r="65" ht="15.75" customHeight="1">
      <c r="A65" s="171" t="s">
        <v>264</v>
      </c>
      <c r="B65" s="125">
        <v>0.05</v>
      </c>
      <c r="C65" s="80">
        <v>130000.0</v>
      </c>
      <c r="D65" s="122">
        <f t="shared" ref="D65:G65" si="200">+C65*(1+$B$26)</f>
        <v>130000</v>
      </c>
      <c r="E65" s="122">
        <f t="shared" si="200"/>
        <v>130000</v>
      </c>
      <c r="F65" s="122">
        <f t="shared" si="200"/>
        <v>130000</v>
      </c>
      <c r="G65" s="122">
        <f t="shared" si="200"/>
        <v>130000</v>
      </c>
      <c r="H65" s="12">
        <f t="shared" ref="H65:S65" si="201">($C65/12)*H129</f>
        <v>0</v>
      </c>
      <c r="I65" s="12">
        <f t="shared" si="201"/>
        <v>0</v>
      </c>
      <c r="J65" s="12">
        <f t="shared" si="201"/>
        <v>0</v>
      </c>
      <c r="K65" s="12">
        <f t="shared" si="201"/>
        <v>0</v>
      </c>
      <c r="L65" s="12">
        <f t="shared" si="201"/>
        <v>0</v>
      </c>
      <c r="M65" s="12">
        <f t="shared" si="201"/>
        <v>0</v>
      </c>
      <c r="N65" s="12">
        <f t="shared" si="201"/>
        <v>0</v>
      </c>
      <c r="O65" s="12">
        <f t="shared" si="201"/>
        <v>0</v>
      </c>
      <c r="P65" s="12">
        <f t="shared" si="201"/>
        <v>10833.33333</v>
      </c>
      <c r="Q65" s="12">
        <f t="shared" si="201"/>
        <v>10833.33333</v>
      </c>
      <c r="R65" s="12">
        <f t="shared" si="201"/>
        <v>10833.33333</v>
      </c>
      <c r="S65" s="12">
        <f t="shared" si="201"/>
        <v>10833.33333</v>
      </c>
      <c r="T65" s="12">
        <f t="shared" ref="T65:AE65" si="202">($D$65/12)*T129</f>
        <v>10833.33333</v>
      </c>
      <c r="U65" s="12">
        <f t="shared" si="202"/>
        <v>10833.33333</v>
      </c>
      <c r="V65" s="12">
        <f t="shared" si="202"/>
        <v>10833.33333</v>
      </c>
      <c r="W65" s="12">
        <f t="shared" si="202"/>
        <v>10833.33333</v>
      </c>
      <c r="X65" s="12">
        <f t="shared" si="202"/>
        <v>10833.33333</v>
      </c>
      <c r="Y65" s="12">
        <f t="shared" si="202"/>
        <v>10833.33333</v>
      </c>
      <c r="Z65" s="12">
        <f t="shared" si="202"/>
        <v>10833.33333</v>
      </c>
      <c r="AA65" s="12">
        <f t="shared" si="202"/>
        <v>10833.33333</v>
      </c>
      <c r="AB65" s="12">
        <f t="shared" si="202"/>
        <v>10833.33333</v>
      </c>
      <c r="AC65" s="12">
        <f t="shared" si="202"/>
        <v>10833.33333</v>
      </c>
      <c r="AD65" s="12">
        <f t="shared" si="202"/>
        <v>10833.33333</v>
      </c>
      <c r="AE65" s="12">
        <f t="shared" si="202"/>
        <v>10833.33333</v>
      </c>
      <c r="AF65" s="12">
        <f t="shared" ref="AF65:AQ65" si="203">($E65/12)*AF129</f>
        <v>10833.33333</v>
      </c>
      <c r="AG65" s="12">
        <f t="shared" si="203"/>
        <v>10833.33333</v>
      </c>
      <c r="AH65" s="12">
        <f t="shared" si="203"/>
        <v>10833.33333</v>
      </c>
      <c r="AI65" s="12">
        <f t="shared" si="203"/>
        <v>10833.33333</v>
      </c>
      <c r="AJ65" s="12">
        <f t="shared" si="203"/>
        <v>10833.33333</v>
      </c>
      <c r="AK65" s="12">
        <f t="shared" si="203"/>
        <v>10833.33333</v>
      </c>
      <c r="AL65" s="12">
        <f t="shared" si="203"/>
        <v>10833.33333</v>
      </c>
      <c r="AM65" s="12">
        <f t="shared" si="203"/>
        <v>10833.33333</v>
      </c>
      <c r="AN65" s="12">
        <f t="shared" si="203"/>
        <v>10833.33333</v>
      </c>
      <c r="AO65" s="12">
        <f t="shared" si="203"/>
        <v>10833.33333</v>
      </c>
      <c r="AP65" s="12">
        <f t="shared" si="203"/>
        <v>10833.33333</v>
      </c>
      <c r="AQ65" s="12">
        <f t="shared" si="203"/>
        <v>10833.33333</v>
      </c>
      <c r="AR65" s="12">
        <f t="shared" ref="AR65:BC65" si="204">($F65/12)*AR129</f>
        <v>10833.33333</v>
      </c>
      <c r="AS65" s="12">
        <f t="shared" si="204"/>
        <v>10833.33333</v>
      </c>
      <c r="AT65" s="12">
        <f t="shared" si="204"/>
        <v>10833.33333</v>
      </c>
      <c r="AU65" s="12">
        <f t="shared" si="204"/>
        <v>10833.33333</v>
      </c>
      <c r="AV65" s="12">
        <f t="shared" si="204"/>
        <v>10833.33333</v>
      </c>
      <c r="AW65" s="12">
        <f t="shared" si="204"/>
        <v>10833.33333</v>
      </c>
      <c r="AX65" s="12">
        <f t="shared" si="204"/>
        <v>10833.33333</v>
      </c>
      <c r="AY65" s="12">
        <f t="shared" si="204"/>
        <v>10833.33333</v>
      </c>
      <c r="AZ65" s="12">
        <f t="shared" si="204"/>
        <v>10833.33333</v>
      </c>
      <c r="BA65" s="12">
        <f t="shared" si="204"/>
        <v>10833.33333</v>
      </c>
      <c r="BB65" s="12">
        <f t="shared" si="204"/>
        <v>10833.33333</v>
      </c>
      <c r="BC65" s="12">
        <f t="shared" si="204"/>
        <v>10833.33333</v>
      </c>
      <c r="BD65" s="12">
        <f t="shared" ref="BD65:BO65" si="205">($G65/12)*BD129</f>
        <v>10833.33333</v>
      </c>
      <c r="BE65" s="12">
        <f t="shared" si="205"/>
        <v>10833.33333</v>
      </c>
      <c r="BF65" s="12">
        <f t="shared" si="205"/>
        <v>10833.33333</v>
      </c>
      <c r="BG65" s="12">
        <f t="shared" si="205"/>
        <v>10833.33333</v>
      </c>
      <c r="BH65" s="12">
        <f t="shared" si="205"/>
        <v>10833.33333</v>
      </c>
      <c r="BI65" s="12">
        <f t="shared" si="205"/>
        <v>10833.33333</v>
      </c>
      <c r="BJ65" s="12">
        <f t="shared" si="205"/>
        <v>10833.33333</v>
      </c>
      <c r="BK65" s="12">
        <f t="shared" si="205"/>
        <v>10833.33333</v>
      </c>
      <c r="BL65" s="12">
        <f t="shared" si="205"/>
        <v>10833.33333</v>
      </c>
      <c r="BM65" s="12">
        <f t="shared" si="205"/>
        <v>10833.33333</v>
      </c>
      <c r="BN65" s="12">
        <f t="shared" si="205"/>
        <v>10833.33333</v>
      </c>
      <c r="BO65" s="12">
        <f t="shared" si="205"/>
        <v>10833.33333</v>
      </c>
    </row>
    <row r="66" ht="15.75" customHeight="1">
      <c r="A66" s="171" t="s">
        <v>265</v>
      </c>
      <c r="B66" s="125">
        <v>0.05</v>
      </c>
      <c r="C66" s="172">
        <v>140000.0</v>
      </c>
      <c r="D66" s="122">
        <f t="shared" ref="D66:G66" si="206">+C66*(1+$B$26)</f>
        <v>140000</v>
      </c>
      <c r="E66" s="122">
        <f t="shared" si="206"/>
        <v>140000</v>
      </c>
      <c r="F66" s="122">
        <f t="shared" si="206"/>
        <v>140000</v>
      </c>
      <c r="G66" s="122">
        <f t="shared" si="206"/>
        <v>140000</v>
      </c>
      <c r="H66" s="12">
        <f t="shared" ref="H66:S66" si="207">($C66/12)*H130</f>
        <v>0</v>
      </c>
      <c r="I66" s="12">
        <f t="shared" si="207"/>
        <v>0</v>
      </c>
      <c r="J66" s="12">
        <f t="shared" si="207"/>
        <v>0</v>
      </c>
      <c r="K66" s="12">
        <f t="shared" si="207"/>
        <v>0</v>
      </c>
      <c r="L66" s="12">
        <f t="shared" si="207"/>
        <v>0</v>
      </c>
      <c r="M66" s="12">
        <f t="shared" si="207"/>
        <v>0</v>
      </c>
      <c r="N66" s="12">
        <f t="shared" si="207"/>
        <v>0</v>
      </c>
      <c r="O66" s="12">
        <f t="shared" si="207"/>
        <v>0</v>
      </c>
      <c r="P66" s="12">
        <f t="shared" si="207"/>
        <v>0</v>
      </c>
      <c r="Q66" s="12">
        <f t="shared" si="207"/>
        <v>11666.66667</v>
      </c>
      <c r="R66" s="12">
        <f t="shared" si="207"/>
        <v>11666.66667</v>
      </c>
      <c r="S66" s="12">
        <f t="shared" si="207"/>
        <v>11666.66667</v>
      </c>
      <c r="T66" s="12">
        <f t="shared" ref="T66:AE66" si="208">($D$66/12)*T130</f>
        <v>11666.66667</v>
      </c>
      <c r="U66" s="12">
        <f t="shared" si="208"/>
        <v>11666.66667</v>
      </c>
      <c r="V66" s="12">
        <f t="shared" si="208"/>
        <v>11666.66667</v>
      </c>
      <c r="W66" s="12">
        <f t="shared" si="208"/>
        <v>11666.66667</v>
      </c>
      <c r="X66" s="12">
        <f t="shared" si="208"/>
        <v>11666.66667</v>
      </c>
      <c r="Y66" s="12">
        <f t="shared" si="208"/>
        <v>11666.66667</v>
      </c>
      <c r="Z66" s="12">
        <f t="shared" si="208"/>
        <v>11666.66667</v>
      </c>
      <c r="AA66" s="12">
        <f t="shared" si="208"/>
        <v>11666.66667</v>
      </c>
      <c r="AB66" s="12">
        <f t="shared" si="208"/>
        <v>11666.66667</v>
      </c>
      <c r="AC66" s="12">
        <f t="shared" si="208"/>
        <v>11666.66667</v>
      </c>
      <c r="AD66" s="12">
        <f t="shared" si="208"/>
        <v>11666.66667</v>
      </c>
      <c r="AE66" s="12">
        <f t="shared" si="208"/>
        <v>11666.66667</v>
      </c>
      <c r="AF66" s="12">
        <f t="shared" ref="AF66:AQ66" si="209">($E66/12)*AF130</f>
        <v>11666.66667</v>
      </c>
      <c r="AG66" s="12">
        <f t="shared" si="209"/>
        <v>11666.66667</v>
      </c>
      <c r="AH66" s="12">
        <f t="shared" si="209"/>
        <v>11666.66667</v>
      </c>
      <c r="AI66" s="12">
        <f t="shared" si="209"/>
        <v>11666.66667</v>
      </c>
      <c r="AJ66" s="12">
        <f t="shared" si="209"/>
        <v>11666.66667</v>
      </c>
      <c r="AK66" s="12">
        <f t="shared" si="209"/>
        <v>11666.66667</v>
      </c>
      <c r="AL66" s="12">
        <f t="shared" si="209"/>
        <v>11666.66667</v>
      </c>
      <c r="AM66" s="12">
        <f t="shared" si="209"/>
        <v>11666.66667</v>
      </c>
      <c r="AN66" s="12">
        <f t="shared" si="209"/>
        <v>11666.66667</v>
      </c>
      <c r="AO66" s="12">
        <f t="shared" si="209"/>
        <v>11666.66667</v>
      </c>
      <c r="AP66" s="12">
        <f t="shared" si="209"/>
        <v>11666.66667</v>
      </c>
      <c r="AQ66" s="12">
        <f t="shared" si="209"/>
        <v>11666.66667</v>
      </c>
      <c r="AR66" s="12">
        <f t="shared" ref="AR66:BC66" si="210">($F66/12)*AR130</f>
        <v>11666.66667</v>
      </c>
      <c r="AS66" s="12">
        <f t="shared" si="210"/>
        <v>11666.66667</v>
      </c>
      <c r="AT66" s="12">
        <f t="shared" si="210"/>
        <v>11666.66667</v>
      </c>
      <c r="AU66" s="12">
        <f t="shared" si="210"/>
        <v>11666.66667</v>
      </c>
      <c r="AV66" s="12">
        <f t="shared" si="210"/>
        <v>11666.66667</v>
      </c>
      <c r="AW66" s="12">
        <f t="shared" si="210"/>
        <v>11666.66667</v>
      </c>
      <c r="AX66" s="12">
        <f t="shared" si="210"/>
        <v>11666.66667</v>
      </c>
      <c r="AY66" s="12">
        <f t="shared" si="210"/>
        <v>11666.66667</v>
      </c>
      <c r="AZ66" s="12">
        <f t="shared" si="210"/>
        <v>11666.66667</v>
      </c>
      <c r="BA66" s="12">
        <f t="shared" si="210"/>
        <v>11666.66667</v>
      </c>
      <c r="BB66" s="12">
        <f t="shared" si="210"/>
        <v>11666.66667</v>
      </c>
      <c r="BC66" s="12">
        <f t="shared" si="210"/>
        <v>11666.66667</v>
      </c>
      <c r="BD66" s="12">
        <f t="shared" ref="BD66:BO66" si="211">($G66/12)*BD130</f>
        <v>11666.66667</v>
      </c>
      <c r="BE66" s="12">
        <f t="shared" si="211"/>
        <v>11666.66667</v>
      </c>
      <c r="BF66" s="12">
        <f t="shared" si="211"/>
        <v>11666.66667</v>
      </c>
      <c r="BG66" s="12">
        <f t="shared" si="211"/>
        <v>11666.66667</v>
      </c>
      <c r="BH66" s="12">
        <f t="shared" si="211"/>
        <v>11666.66667</v>
      </c>
      <c r="BI66" s="12">
        <f t="shared" si="211"/>
        <v>11666.66667</v>
      </c>
      <c r="BJ66" s="12">
        <f t="shared" si="211"/>
        <v>11666.66667</v>
      </c>
      <c r="BK66" s="12">
        <f t="shared" si="211"/>
        <v>11666.66667</v>
      </c>
      <c r="BL66" s="12">
        <f t="shared" si="211"/>
        <v>11666.66667</v>
      </c>
      <c r="BM66" s="12">
        <f t="shared" si="211"/>
        <v>11666.66667</v>
      </c>
      <c r="BN66" s="12">
        <f t="shared" si="211"/>
        <v>11666.66667</v>
      </c>
      <c r="BO66" s="12">
        <f t="shared" si="211"/>
        <v>11666.66667</v>
      </c>
    </row>
    <row r="67" ht="15.75" customHeight="1">
      <c r="A67" s="171" t="s">
        <v>266</v>
      </c>
      <c r="B67" s="125">
        <v>0.05</v>
      </c>
      <c r="C67" s="172">
        <v>130000.0</v>
      </c>
      <c r="D67" s="122">
        <f t="shared" ref="D67:G67" si="212">+C67*(1+$B$26)</f>
        <v>130000</v>
      </c>
      <c r="E67" s="122">
        <f t="shared" si="212"/>
        <v>130000</v>
      </c>
      <c r="F67" s="122">
        <f t="shared" si="212"/>
        <v>130000</v>
      </c>
      <c r="G67" s="122">
        <f t="shared" si="212"/>
        <v>130000</v>
      </c>
      <c r="H67" s="12">
        <f t="shared" ref="H67:S67" si="213">($C67/12)*H131</f>
        <v>0</v>
      </c>
      <c r="I67" s="12">
        <f t="shared" si="213"/>
        <v>0</v>
      </c>
      <c r="J67" s="12">
        <f t="shared" si="213"/>
        <v>0</v>
      </c>
      <c r="K67" s="12">
        <f t="shared" si="213"/>
        <v>0</v>
      </c>
      <c r="L67" s="12">
        <f t="shared" si="213"/>
        <v>0</v>
      </c>
      <c r="M67" s="12">
        <f t="shared" si="213"/>
        <v>0</v>
      </c>
      <c r="N67" s="12">
        <f t="shared" si="213"/>
        <v>0</v>
      </c>
      <c r="O67" s="12">
        <f t="shared" si="213"/>
        <v>0</v>
      </c>
      <c r="P67" s="12">
        <f t="shared" si="213"/>
        <v>0</v>
      </c>
      <c r="Q67" s="12">
        <f t="shared" si="213"/>
        <v>10833.33333</v>
      </c>
      <c r="R67" s="12">
        <f t="shared" si="213"/>
        <v>10833.33333</v>
      </c>
      <c r="S67" s="12">
        <f t="shared" si="213"/>
        <v>10833.33333</v>
      </c>
      <c r="T67" s="12">
        <f t="shared" ref="T67:AE67" si="214">($D$67/12)*T131</f>
        <v>10833.33333</v>
      </c>
      <c r="U67" s="12">
        <f t="shared" si="214"/>
        <v>10833.33333</v>
      </c>
      <c r="V67" s="12">
        <f t="shared" si="214"/>
        <v>10833.33333</v>
      </c>
      <c r="W67" s="12">
        <f t="shared" si="214"/>
        <v>10833.33333</v>
      </c>
      <c r="X67" s="12">
        <f t="shared" si="214"/>
        <v>10833.33333</v>
      </c>
      <c r="Y67" s="12">
        <f t="shared" si="214"/>
        <v>10833.33333</v>
      </c>
      <c r="Z67" s="12">
        <f t="shared" si="214"/>
        <v>10833.33333</v>
      </c>
      <c r="AA67" s="12">
        <f t="shared" si="214"/>
        <v>10833.33333</v>
      </c>
      <c r="AB67" s="12">
        <f t="shared" si="214"/>
        <v>10833.33333</v>
      </c>
      <c r="AC67" s="12">
        <f t="shared" si="214"/>
        <v>10833.33333</v>
      </c>
      <c r="AD67" s="12">
        <f t="shared" si="214"/>
        <v>10833.33333</v>
      </c>
      <c r="AE67" s="12">
        <f t="shared" si="214"/>
        <v>10833.33333</v>
      </c>
      <c r="AF67" s="12">
        <f t="shared" ref="AF67:AQ67" si="215">($E67/12)*AF131</f>
        <v>10833.33333</v>
      </c>
      <c r="AG67" s="12">
        <f t="shared" si="215"/>
        <v>10833.33333</v>
      </c>
      <c r="AH67" s="12">
        <f t="shared" si="215"/>
        <v>10833.33333</v>
      </c>
      <c r="AI67" s="12">
        <f t="shared" si="215"/>
        <v>10833.33333</v>
      </c>
      <c r="AJ67" s="12">
        <f t="shared" si="215"/>
        <v>10833.33333</v>
      </c>
      <c r="AK67" s="12">
        <f t="shared" si="215"/>
        <v>10833.33333</v>
      </c>
      <c r="AL67" s="12">
        <f t="shared" si="215"/>
        <v>10833.33333</v>
      </c>
      <c r="AM67" s="12">
        <f t="shared" si="215"/>
        <v>10833.33333</v>
      </c>
      <c r="AN67" s="12">
        <f t="shared" si="215"/>
        <v>10833.33333</v>
      </c>
      <c r="AO67" s="12">
        <f t="shared" si="215"/>
        <v>10833.33333</v>
      </c>
      <c r="AP67" s="12">
        <f t="shared" si="215"/>
        <v>10833.33333</v>
      </c>
      <c r="AQ67" s="12">
        <f t="shared" si="215"/>
        <v>10833.33333</v>
      </c>
      <c r="AR67" s="12">
        <f t="shared" ref="AR67:BC67" si="216">($F67/12)*AR131</f>
        <v>10833.33333</v>
      </c>
      <c r="AS67" s="12">
        <f t="shared" si="216"/>
        <v>10833.33333</v>
      </c>
      <c r="AT67" s="12">
        <f t="shared" si="216"/>
        <v>10833.33333</v>
      </c>
      <c r="AU67" s="12">
        <f t="shared" si="216"/>
        <v>10833.33333</v>
      </c>
      <c r="AV67" s="12">
        <f t="shared" si="216"/>
        <v>10833.33333</v>
      </c>
      <c r="AW67" s="12">
        <f t="shared" si="216"/>
        <v>10833.33333</v>
      </c>
      <c r="AX67" s="12">
        <f t="shared" si="216"/>
        <v>10833.33333</v>
      </c>
      <c r="AY67" s="12">
        <f t="shared" si="216"/>
        <v>10833.33333</v>
      </c>
      <c r="AZ67" s="12">
        <f t="shared" si="216"/>
        <v>10833.33333</v>
      </c>
      <c r="BA67" s="12">
        <f t="shared" si="216"/>
        <v>10833.33333</v>
      </c>
      <c r="BB67" s="12">
        <f t="shared" si="216"/>
        <v>10833.33333</v>
      </c>
      <c r="BC67" s="12">
        <f t="shared" si="216"/>
        <v>10833.33333</v>
      </c>
      <c r="BD67" s="12">
        <f t="shared" ref="BD67:BO67" si="217">($G67/12)*BD131</f>
        <v>10833.33333</v>
      </c>
      <c r="BE67" s="12">
        <f t="shared" si="217"/>
        <v>10833.33333</v>
      </c>
      <c r="BF67" s="12">
        <f t="shared" si="217"/>
        <v>10833.33333</v>
      </c>
      <c r="BG67" s="12">
        <f t="shared" si="217"/>
        <v>10833.33333</v>
      </c>
      <c r="BH67" s="12">
        <f t="shared" si="217"/>
        <v>10833.33333</v>
      </c>
      <c r="BI67" s="12">
        <f t="shared" si="217"/>
        <v>10833.33333</v>
      </c>
      <c r="BJ67" s="12">
        <f t="shared" si="217"/>
        <v>10833.33333</v>
      </c>
      <c r="BK67" s="12">
        <f t="shared" si="217"/>
        <v>10833.33333</v>
      </c>
      <c r="BL67" s="12">
        <f t="shared" si="217"/>
        <v>10833.33333</v>
      </c>
      <c r="BM67" s="12">
        <f t="shared" si="217"/>
        <v>10833.33333</v>
      </c>
      <c r="BN67" s="12">
        <f t="shared" si="217"/>
        <v>10833.33333</v>
      </c>
      <c r="BO67" s="12">
        <f t="shared" si="217"/>
        <v>10833.33333</v>
      </c>
    </row>
    <row r="68" ht="15.75" customHeight="1">
      <c r="A68" s="171" t="s">
        <v>267</v>
      </c>
      <c r="B68" s="125">
        <v>0.05</v>
      </c>
      <c r="C68" s="172">
        <v>140000.0</v>
      </c>
      <c r="D68" s="122">
        <f t="shared" ref="D68:G68" si="218">+C68*(1+$B$26)</f>
        <v>140000</v>
      </c>
      <c r="E68" s="122">
        <f t="shared" si="218"/>
        <v>140000</v>
      </c>
      <c r="F68" s="122">
        <f t="shared" si="218"/>
        <v>140000</v>
      </c>
      <c r="G68" s="122">
        <f t="shared" si="218"/>
        <v>140000</v>
      </c>
      <c r="H68" s="12">
        <f t="shared" ref="H68:S68" si="219">($C68/12)*H132</f>
        <v>0</v>
      </c>
      <c r="I68" s="12">
        <f t="shared" si="219"/>
        <v>0</v>
      </c>
      <c r="J68" s="12">
        <f t="shared" si="219"/>
        <v>0</v>
      </c>
      <c r="K68" s="12">
        <f t="shared" si="219"/>
        <v>0</v>
      </c>
      <c r="L68" s="12">
        <f t="shared" si="219"/>
        <v>0</v>
      </c>
      <c r="M68" s="12">
        <f t="shared" si="219"/>
        <v>0</v>
      </c>
      <c r="N68" s="12">
        <f t="shared" si="219"/>
        <v>0</v>
      </c>
      <c r="O68" s="12">
        <f t="shared" si="219"/>
        <v>0</v>
      </c>
      <c r="P68" s="12">
        <f t="shared" si="219"/>
        <v>0</v>
      </c>
      <c r="Q68" s="12">
        <f t="shared" si="219"/>
        <v>0</v>
      </c>
      <c r="R68" s="12">
        <f t="shared" si="219"/>
        <v>0</v>
      </c>
      <c r="S68" s="12">
        <f t="shared" si="219"/>
        <v>0</v>
      </c>
      <c r="T68" s="12">
        <f t="shared" ref="T68:AE68" si="220">($D$68/12)*T132</f>
        <v>0</v>
      </c>
      <c r="U68" s="12">
        <f t="shared" si="220"/>
        <v>0</v>
      </c>
      <c r="V68" s="12">
        <f t="shared" si="220"/>
        <v>0</v>
      </c>
      <c r="W68" s="12">
        <f t="shared" si="220"/>
        <v>0</v>
      </c>
      <c r="X68" s="12">
        <f t="shared" si="220"/>
        <v>0</v>
      </c>
      <c r="Y68" s="12">
        <f t="shared" si="220"/>
        <v>0</v>
      </c>
      <c r="Z68" s="12">
        <f t="shared" si="220"/>
        <v>0</v>
      </c>
      <c r="AA68" s="12">
        <f t="shared" si="220"/>
        <v>11666.66667</v>
      </c>
      <c r="AB68" s="12">
        <f t="shared" si="220"/>
        <v>11666.66667</v>
      </c>
      <c r="AC68" s="12">
        <f t="shared" si="220"/>
        <v>11666.66667</v>
      </c>
      <c r="AD68" s="12">
        <f t="shared" si="220"/>
        <v>11666.66667</v>
      </c>
      <c r="AE68" s="12">
        <f t="shared" si="220"/>
        <v>11666.66667</v>
      </c>
      <c r="AF68" s="12">
        <f t="shared" ref="AF68:AQ68" si="221">($E68/12)*AF132</f>
        <v>11666.66667</v>
      </c>
      <c r="AG68" s="12">
        <f t="shared" si="221"/>
        <v>11666.66667</v>
      </c>
      <c r="AH68" s="12">
        <f t="shared" si="221"/>
        <v>11666.66667</v>
      </c>
      <c r="AI68" s="12">
        <f t="shared" si="221"/>
        <v>11666.66667</v>
      </c>
      <c r="AJ68" s="12">
        <f t="shared" si="221"/>
        <v>11666.66667</v>
      </c>
      <c r="AK68" s="12">
        <f t="shared" si="221"/>
        <v>11666.66667</v>
      </c>
      <c r="AL68" s="12">
        <f t="shared" si="221"/>
        <v>11666.66667</v>
      </c>
      <c r="AM68" s="12">
        <f t="shared" si="221"/>
        <v>11666.66667</v>
      </c>
      <c r="AN68" s="12">
        <f t="shared" si="221"/>
        <v>11666.66667</v>
      </c>
      <c r="AO68" s="12">
        <f t="shared" si="221"/>
        <v>11666.66667</v>
      </c>
      <c r="AP68" s="12">
        <f t="shared" si="221"/>
        <v>11666.66667</v>
      </c>
      <c r="AQ68" s="12">
        <f t="shared" si="221"/>
        <v>11666.66667</v>
      </c>
      <c r="AR68" s="12">
        <f t="shared" ref="AR68:BC68" si="222">($F68/12)*AR132</f>
        <v>11666.66667</v>
      </c>
      <c r="AS68" s="12">
        <f t="shared" si="222"/>
        <v>11666.66667</v>
      </c>
      <c r="AT68" s="12">
        <f t="shared" si="222"/>
        <v>11666.66667</v>
      </c>
      <c r="AU68" s="12">
        <f t="shared" si="222"/>
        <v>11666.66667</v>
      </c>
      <c r="AV68" s="12">
        <f t="shared" si="222"/>
        <v>11666.66667</v>
      </c>
      <c r="AW68" s="12">
        <f t="shared" si="222"/>
        <v>11666.66667</v>
      </c>
      <c r="AX68" s="12">
        <f t="shared" si="222"/>
        <v>11666.66667</v>
      </c>
      <c r="AY68" s="12">
        <f t="shared" si="222"/>
        <v>11666.66667</v>
      </c>
      <c r="AZ68" s="12">
        <f t="shared" si="222"/>
        <v>11666.66667</v>
      </c>
      <c r="BA68" s="12">
        <f t="shared" si="222"/>
        <v>11666.66667</v>
      </c>
      <c r="BB68" s="12">
        <f t="shared" si="222"/>
        <v>11666.66667</v>
      </c>
      <c r="BC68" s="12">
        <f t="shared" si="222"/>
        <v>11666.66667</v>
      </c>
      <c r="BD68" s="12">
        <f t="shared" ref="BD68:BO68" si="223">($G68/12)*BD132</f>
        <v>11666.66667</v>
      </c>
      <c r="BE68" s="12">
        <f t="shared" si="223"/>
        <v>11666.66667</v>
      </c>
      <c r="BF68" s="12">
        <f t="shared" si="223"/>
        <v>11666.66667</v>
      </c>
      <c r="BG68" s="12">
        <f t="shared" si="223"/>
        <v>11666.66667</v>
      </c>
      <c r="BH68" s="12">
        <f t="shared" si="223"/>
        <v>11666.66667</v>
      </c>
      <c r="BI68" s="12">
        <f t="shared" si="223"/>
        <v>11666.66667</v>
      </c>
      <c r="BJ68" s="12">
        <f t="shared" si="223"/>
        <v>11666.66667</v>
      </c>
      <c r="BK68" s="12">
        <f t="shared" si="223"/>
        <v>11666.66667</v>
      </c>
      <c r="BL68" s="12">
        <f t="shared" si="223"/>
        <v>11666.66667</v>
      </c>
      <c r="BM68" s="12">
        <f t="shared" si="223"/>
        <v>11666.66667</v>
      </c>
      <c r="BN68" s="12">
        <f t="shared" si="223"/>
        <v>11666.66667</v>
      </c>
      <c r="BO68" s="12">
        <f t="shared" si="223"/>
        <v>11666.66667</v>
      </c>
    </row>
    <row r="69" ht="15.75" customHeight="1">
      <c r="A69" s="171" t="s">
        <v>268</v>
      </c>
      <c r="B69" s="125">
        <v>0.05</v>
      </c>
      <c r="C69" s="172">
        <v>130000.0</v>
      </c>
      <c r="D69" s="122">
        <f t="shared" ref="D69:G69" si="224">+C69*(1+$B$26)</f>
        <v>130000</v>
      </c>
      <c r="E69" s="122">
        <f t="shared" si="224"/>
        <v>130000</v>
      </c>
      <c r="F69" s="122">
        <f t="shared" si="224"/>
        <v>130000</v>
      </c>
      <c r="G69" s="122">
        <f t="shared" si="224"/>
        <v>130000</v>
      </c>
      <c r="H69" s="12">
        <f t="shared" ref="H69:S69" si="225">($C69/12)*H133</f>
        <v>0</v>
      </c>
      <c r="I69" s="12">
        <f t="shared" si="225"/>
        <v>0</v>
      </c>
      <c r="J69" s="12">
        <f t="shared" si="225"/>
        <v>0</v>
      </c>
      <c r="K69" s="12">
        <f t="shared" si="225"/>
        <v>0</v>
      </c>
      <c r="L69" s="12">
        <f t="shared" si="225"/>
        <v>0</v>
      </c>
      <c r="M69" s="12">
        <f t="shared" si="225"/>
        <v>0</v>
      </c>
      <c r="N69" s="12">
        <f t="shared" si="225"/>
        <v>0</v>
      </c>
      <c r="O69" s="12">
        <f t="shared" si="225"/>
        <v>0</v>
      </c>
      <c r="P69" s="12">
        <f t="shared" si="225"/>
        <v>0</v>
      </c>
      <c r="Q69" s="12">
        <f t="shared" si="225"/>
        <v>0</v>
      </c>
      <c r="R69" s="12">
        <f t="shared" si="225"/>
        <v>0</v>
      </c>
      <c r="S69" s="12">
        <f t="shared" si="225"/>
        <v>0</v>
      </c>
      <c r="T69" s="12">
        <f t="shared" ref="T69:AE69" si="226">($D$69/12)*T133</f>
        <v>0</v>
      </c>
      <c r="U69" s="12">
        <f t="shared" si="226"/>
        <v>0</v>
      </c>
      <c r="V69" s="12">
        <f t="shared" si="226"/>
        <v>0</v>
      </c>
      <c r="W69" s="12">
        <f t="shared" si="226"/>
        <v>0</v>
      </c>
      <c r="X69" s="12">
        <f t="shared" si="226"/>
        <v>0</v>
      </c>
      <c r="Y69" s="12">
        <f t="shared" si="226"/>
        <v>0</v>
      </c>
      <c r="Z69" s="12">
        <f t="shared" si="226"/>
        <v>0</v>
      </c>
      <c r="AA69" s="12">
        <f t="shared" si="226"/>
        <v>10833.33333</v>
      </c>
      <c r="AB69" s="12">
        <f t="shared" si="226"/>
        <v>10833.33333</v>
      </c>
      <c r="AC69" s="12">
        <f t="shared" si="226"/>
        <v>10833.33333</v>
      </c>
      <c r="AD69" s="12">
        <f t="shared" si="226"/>
        <v>10833.33333</v>
      </c>
      <c r="AE69" s="12">
        <f t="shared" si="226"/>
        <v>10833.33333</v>
      </c>
      <c r="AF69" s="12">
        <f t="shared" ref="AF69:AQ69" si="227">($E69/12)*AF133</f>
        <v>10833.33333</v>
      </c>
      <c r="AG69" s="12">
        <f t="shared" si="227"/>
        <v>10833.33333</v>
      </c>
      <c r="AH69" s="12">
        <f t="shared" si="227"/>
        <v>10833.33333</v>
      </c>
      <c r="AI69" s="12">
        <f t="shared" si="227"/>
        <v>10833.33333</v>
      </c>
      <c r="AJ69" s="12">
        <f t="shared" si="227"/>
        <v>10833.33333</v>
      </c>
      <c r="AK69" s="12">
        <f t="shared" si="227"/>
        <v>10833.33333</v>
      </c>
      <c r="AL69" s="12">
        <f t="shared" si="227"/>
        <v>10833.33333</v>
      </c>
      <c r="AM69" s="12">
        <f t="shared" si="227"/>
        <v>10833.33333</v>
      </c>
      <c r="AN69" s="12">
        <f t="shared" si="227"/>
        <v>10833.33333</v>
      </c>
      <c r="AO69" s="12">
        <f t="shared" si="227"/>
        <v>10833.33333</v>
      </c>
      <c r="AP69" s="12">
        <f t="shared" si="227"/>
        <v>10833.33333</v>
      </c>
      <c r="AQ69" s="12">
        <f t="shared" si="227"/>
        <v>10833.33333</v>
      </c>
      <c r="AR69" s="12">
        <f t="shared" ref="AR69:BC69" si="228">($F69/12)*AR133</f>
        <v>10833.33333</v>
      </c>
      <c r="AS69" s="12">
        <f t="shared" si="228"/>
        <v>10833.33333</v>
      </c>
      <c r="AT69" s="12">
        <f t="shared" si="228"/>
        <v>10833.33333</v>
      </c>
      <c r="AU69" s="12">
        <f t="shared" si="228"/>
        <v>10833.33333</v>
      </c>
      <c r="AV69" s="12">
        <f t="shared" si="228"/>
        <v>10833.33333</v>
      </c>
      <c r="AW69" s="12">
        <f t="shared" si="228"/>
        <v>10833.33333</v>
      </c>
      <c r="AX69" s="12">
        <f t="shared" si="228"/>
        <v>10833.33333</v>
      </c>
      <c r="AY69" s="12">
        <f t="shared" si="228"/>
        <v>10833.33333</v>
      </c>
      <c r="AZ69" s="12">
        <f t="shared" si="228"/>
        <v>10833.33333</v>
      </c>
      <c r="BA69" s="12">
        <f t="shared" si="228"/>
        <v>10833.33333</v>
      </c>
      <c r="BB69" s="12">
        <f t="shared" si="228"/>
        <v>10833.33333</v>
      </c>
      <c r="BC69" s="12">
        <f t="shared" si="228"/>
        <v>10833.33333</v>
      </c>
      <c r="BD69" s="12">
        <f t="shared" ref="BD69:BO69" si="229">($G69/12)*BD133</f>
        <v>10833.33333</v>
      </c>
      <c r="BE69" s="12">
        <f t="shared" si="229"/>
        <v>10833.33333</v>
      </c>
      <c r="BF69" s="12">
        <f t="shared" si="229"/>
        <v>10833.33333</v>
      </c>
      <c r="BG69" s="12">
        <f t="shared" si="229"/>
        <v>10833.33333</v>
      </c>
      <c r="BH69" s="12">
        <f t="shared" si="229"/>
        <v>10833.33333</v>
      </c>
      <c r="BI69" s="12">
        <f t="shared" si="229"/>
        <v>10833.33333</v>
      </c>
      <c r="BJ69" s="12">
        <f t="shared" si="229"/>
        <v>10833.33333</v>
      </c>
      <c r="BK69" s="12">
        <f t="shared" si="229"/>
        <v>10833.33333</v>
      </c>
      <c r="BL69" s="12">
        <f t="shared" si="229"/>
        <v>10833.33333</v>
      </c>
      <c r="BM69" s="12">
        <f t="shared" si="229"/>
        <v>10833.33333</v>
      </c>
      <c r="BN69" s="12">
        <f t="shared" si="229"/>
        <v>10833.33333</v>
      </c>
      <c r="BO69" s="12">
        <f t="shared" si="229"/>
        <v>10833.33333</v>
      </c>
    </row>
    <row r="70" ht="15.75" customHeight="1">
      <c r="A70" s="171" t="s">
        <v>269</v>
      </c>
      <c r="B70" s="125">
        <v>0.05</v>
      </c>
      <c r="C70" s="172">
        <v>110000.0</v>
      </c>
      <c r="D70" s="122">
        <f t="shared" ref="D70:G70" si="230">+C70*(1+$B$26)</f>
        <v>110000</v>
      </c>
      <c r="E70" s="122">
        <f t="shared" si="230"/>
        <v>110000</v>
      </c>
      <c r="F70" s="122">
        <f t="shared" si="230"/>
        <v>110000</v>
      </c>
      <c r="G70" s="122">
        <f t="shared" si="230"/>
        <v>110000</v>
      </c>
      <c r="H70" s="12">
        <f t="shared" ref="H70:S70" si="231">($C70/12)*H134</f>
        <v>0</v>
      </c>
      <c r="I70" s="12">
        <f t="shared" si="231"/>
        <v>0</v>
      </c>
      <c r="J70" s="12">
        <f t="shared" si="231"/>
        <v>0</v>
      </c>
      <c r="K70" s="12">
        <f t="shared" si="231"/>
        <v>0</v>
      </c>
      <c r="L70" s="12">
        <f t="shared" si="231"/>
        <v>0</v>
      </c>
      <c r="M70" s="12">
        <f t="shared" si="231"/>
        <v>0</v>
      </c>
      <c r="N70" s="12">
        <f t="shared" si="231"/>
        <v>0</v>
      </c>
      <c r="O70" s="12">
        <f t="shared" si="231"/>
        <v>0</v>
      </c>
      <c r="P70" s="12">
        <f t="shared" si="231"/>
        <v>0</v>
      </c>
      <c r="Q70" s="12">
        <f t="shared" si="231"/>
        <v>0</v>
      </c>
      <c r="R70" s="12">
        <f t="shared" si="231"/>
        <v>0</v>
      </c>
      <c r="S70" s="12">
        <f t="shared" si="231"/>
        <v>0</v>
      </c>
      <c r="T70" s="12">
        <f t="shared" ref="T70:AE70" si="232">($D$70/12)*T134</f>
        <v>0</v>
      </c>
      <c r="U70" s="12">
        <f t="shared" si="232"/>
        <v>0</v>
      </c>
      <c r="V70" s="12">
        <f t="shared" si="232"/>
        <v>0</v>
      </c>
      <c r="W70" s="12">
        <f t="shared" si="232"/>
        <v>0</v>
      </c>
      <c r="X70" s="12">
        <f t="shared" si="232"/>
        <v>0</v>
      </c>
      <c r="Y70" s="12">
        <f t="shared" si="232"/>
        <v>0</v>
      </c>
      <c r="Z70" s="12">
        <f t="shared" si="232"/>
        <v>0</v>
      </c>
      <c r="AA70" s="12">
        <f t="shared" si="232"/>
        <v>9166.666667</v>
      </c>
      <c r="AB70" s="12">
        <f t="shared" si="232"/>
        <v>9166.666667</v>
      </c>
      <c r="AC70" s="12">
        <f t="shared" si="232"/>
        <v>9166.666667</v>
      </c>
      <c r="AD70" s="12">
        <f t="shared" si="232"/>
        <v>9166.666667</v>
      </c>
      <c r="AE70" s="12">
        <f t="shared" si="232"/>
        <v>9166.666667</v>
      </c>
      <c r="AF70" s="12">
        <f t="shared" ref="AF70:AQ70" si="233">($E70/12)*AF134</f>
        <v>9166.666667</v>
      </c>
      <c r="AG70" s="12">
        <f t="shared" si="233"/>
        <v>9166.666667</v>
      </c>
      <c r="AH70" s="12">
        <f t="shared" si="233"/>
        <v>9166.666667</v>
      </c>
      <c r="AI70" s="12">
        <f t="shared" si="233"/>
        <v>9166.666667</v>
      </c>
      <c r="AJ70" s="12">
        <f t="shared" si="233"/>
        <v>9166.666667</v>
      </c>
      <c r="AK70" s="12">
        <f t="shared" si="233"/>
        <v>9166.666667</v>
      </c>
      <c r="AL70" s="12">
        <f t="shared" si="233"/>
        <v>9166.666667</v>
      </c>
      <c r="AM70" s="12">
        <f t="shared" si="233"/>
        <v>9166.666667</v>
      </c>
      <c r="AN70" s="12">
        <f t="shared" si="233"/>
        <v>9166.666667</v>
      </c>
      <c r="AO70" s="12">
        <f t="shared" si="233"/>
        <v>9166.666667</v>
      </c>
      <c r="AP70" s="12">
        <f t="shared" si="233"/>
        <v>9166.666667</v>
      </c>
      <c r="AQ70" s="12">
        <f t="shared" si="233"/>
        <v>9166.666667</v>
      </c>
      <c r="AR70" s="12">
        <f t="shared" ref="AR70:BC70" si="234">($F70/12)*AR134</f>
        <v>9166.666667</v>
      </c>
      <c r="AS70" s="12">
        <f t="shared" si="234"/>
        <v>9166.666667</v>
      </c>
      <c r="AT70" s="12">
        <f t="shared" si="234"/>
        <v>9166.666667</v>
      </c>
      <c r="AU70" s="12">
        <f t="shared" si="234"/>
        <v>9166.666667</v>
      </c>
      <c r="AV70" s="12">
        <f t="shared" si="234"/>
        <v>9166.666667</v>
      </c>
      <c r="AW70" s="12">
        <f t="shared" si="234"/>
        <v>9166.666667</v>
      </c>
      <c r="AX70" s="12">
        <f t="shared" si="234"/>
        <v>9166.666667</v>
      </c>
      <c r="AY70" s="12">
        <f t="shared" si="234"/>
        <v>9166.666667</v>
      </c>
      <c r="AZ70" s="12">
        <f t="shared" si="234"/>
        <v>9166.666667</v>
      </c>
      <c r="BA70" s="12">
        <f t="shared" si="234"/>
        <v>9166.666667</v>
      </c>
      <c r="BB70" s="12">
        <f t="shared" si="234"/>
        <v>9166.666667</v>
      </c>
      <c r="BC70" s="12">
        <f t="shared" si="234"/>
        <v>9166.666667</v>
      </c>
      <c r="BD70" s="12">
        <f t="shared" ref="BD70:BO70" si="235">($G70/12)*BD134</f>
        <v>9166.666667</v>
      </c>
      <c r="BE70" s="12">
        <f t="shared" si="235"/>
        <v>9166.666667</v>
      </c>
      <c r="BF70" s="12">
        <f t="shared" si="235"/>
        <v>9166.666667</v>
      </c>
      <c r="BG70" s="12">
        <f t="shared" si="235"/>
        <v>9166.666667</v>
      </c>
      <c r="BH70" s="12">
        <f t="shared" si="235"/>
        <v>9166.666667</v>
      </c>
      <c r="BI70" s="12">
        <f t="shared" si="235"/>
        <v>9166.666667</v>
      </c>
      <c r="BJ70" s="12">
        <f t="shared" si="235"/>
        <v>9166.666667</v>
      </c>
      <c r="BK70" s="12">
        <f t="shared" si="235"/>
        <v>9166.666667</v>
      </c>
      <c r="BL70" s="12">
        <f t="shared" si="235"/>
        <v>9166.666667</v>
      </c>
      <c r="BM70" s="12">
        <f t="shared" si="235"/>
        <v>9166.666667</v>
      </c>
      <c r="BN70" s="12">
        <f t="shared" si="235"/>
        <v>9166.666667</v>
      </c>
      <c r="BO70" s="12">
        <f t="shared" si="235"/>
        <v>9166.666667</v>
      </c>
    </row>
    <row r="71" ht="15.75" customHeight="1">
      <c r="A71" s="171" t="s">
        <v>270</v>
      </c>
      <c r="B71" s="125">
        <v>0.05</v>
      </c>
      <c r="C71" s="172">
        <v>100000.0</v>
      </c>
      <c r="D71" s="122">
        <f t="shared" ref="D71:G71" si="236">+C71*(1+$B$26)</f>
        <v>100000</v>
      </c>
      <c r="E71" s="122">
        <f t="shared" si="236"/>
        <v>100000</v>
      </c>
      <c r="F71" s="122">
        <f t="shared" si="236"/>
        <v>100000</v>
      </c>
      <c r="G71" s="122">
        <f t="shared" si="236"/>
        <v>100000</v>
      </c>
      <c r="H71" s="12">
        <f t="shared" ref="H71:S71" si="237">($C71/12)*H135</f>
        <v>0</v>
      </c>
      <c r="I71" s="12">
        <f t="shared" si="237"/>
        <v>0</v>
      </c>
      <c r="J71" s="12">
        <f t="shared" si="237"/>
        <v>0</v>
      </c>
      <c r="K71" s="12">
        <f t="shared" si="237"/>
        <v>0</v>
      </c>
      <c r="L71" s="12">
        <f t="shared" si="237"/>
        <v>0</v>
      </c>
      <c r="M71" s="12">
        <f t="shared" si="237"/>
        <v>0</v>
      </c>
      <c r="N71" s="12">
        <f t="shared" si="237"/>
        <v>0</v>
      </c>
      <c r="O71" s="12">
        <f t="shared" si="237"/>
        <v>0</v>
      </c>
      <c r="P71" s="12">
        <f t="shared" si="237"/>
        <v>0</v>
      </c>
      <c r="Q71" s="12">
        <f t="shared" si="237"/>
        <v>0</v>
      </c>
      <c r="R71" s="12">
        <f t="shared" si="237"/>
        <v>0</v>
      </c>
      <c r="S71" s="12">
        <f t="shared" si="237"/>
        <v>0</v>
      </c>
      <c r="T71" s="12">
        <f t="shared" ref="T71:AE71" si="238">($D$71/12)*T135</f>
        <v>0</v>
      </c>
      <c r="U71" s="12">
        <f t="shared" si="238"/>
        <v>0</v>
      </c>
      <c r="V71" s="12">
        <f t="shared" si="238"/>
        <v>0</v>
      </c>
      <c r="W71" s="12">
        <f t="shared" si="238"/>
        <v>0</v>
      </c>
      <c r="X71" s="12">
        <f t="shared" si="238"/>
        <v>0</v>
      </c>
      <c r="Y71" s="12">
        <f t="shared" si="238"/>
        <v>0</v>
      </c>
      <c r="Z71" s="12">
        <f t="shared" si="238"/>
        <v>0</v>
      </c>
      <c r="AA71" s="12">
        <f t="shared" si="238"/>
        <v>8333.333333</v>
      </c>
      <c r="AB71" s="12">
        <f t="shared" si="238"/>
        <v>8333.333333</v>
      </c>
      <c r="AC71" s="12">
        <f t="shared" si="238"/>
        <v>8333.333333</v>
      </c>
      <c r="AD71" s="12">
        <f t="shared" si="238"/>
        <v>8333.333333</v>
      </c>
      <c r="AE71" s="12">
        <f t="shared" si="238"/>
        <v>8333.333333</v>
      </c>
      <c r="AF71" s="12">
        <f t="shared" ref="AF71:AQ71" si="239">($E71/12)*AF135</f>
        <v>8333.333333</v>
      </c>
      <c r="AG71" s="12">
        <f t="shared" si="239"/>
        <v>8333.333333</v>
      </c>
      <c r="AH71" s="12">
        <f t="shared" si="239"/>
        <v>8333.333333</v>
      </c>
      <c r="AI71" s="12">
        <f t="shared" si="239"/>
        <v>8333.333333</v>
      </c>
      <c r="AJ71" s="12">
        <f t="shared" si="239"/>
        <v>8333.333333</v>
      </c>
      <c r="AK71" s="12">
        <f t="shared" si="239"/>
        <v>8333.333333</v>
      </c>
      <c r="AL71" s="12">
        <f t="shared" si="239"/>
        <v>8333.333333</v>
      </c>
      <c r="AM71" s="12">
        <f t="shared" si="239"/>
        <v>8333.333333</v>
      </c>
      <c r="AN71" s="12">
        <f t="shared" si="239"/>
        <v>8333.333333</v>
      </c>
      <c r="AO71" s="12">
        <f t="shared" si="239"/>
        <v>8333.333333</v>
      </c>
      <c r="AP71" s="12">
        <f t="shared" si="239"/>
        <v>8333.333333</v>
      </c>
      <c r="AQ71" s="12">
        <f t="shared" si="239"/>
        <v>8333.333333</v>
      </c>
      <c r="AR71" s="12">
        <f t="shared" ref="AR71:BC71" si="240">($F71/12)*AR135</f>
        <v>8333.333333</v>
      </c>
      <c r="AS71" s="12">
        <f t="shared" si="240"/>
        <v>8333.333333</v>
      </c>
      <c r="AT71" s="12">
        <f t="shared" si="240"/>
        <v>8333.333333</v>
      </c>
      <c r="AU71" s="12">
        <f t="shared" si="240"/>
        <v>8333.333333</v>
      </c>
      <c r="AV71" s="12">
        <f t="shared" si="240"/>
        <v>8333.333333</v>
      </c>
      <c r="AW71" s="12">
        <f t="shared" si="240"/>
        <v>8333.333333</v>
      </c>
      <c r="AX71" s="12">
        <f t="shared" si="240"/>
        <v>8333.333333</v>
      </c>
      <c r="AY71" s="12">
        <f t="shared" si="240"/>
        <v>8333.333333</v>
      </c>
      <c r="AZ71" s="12">
        <f t="shared" si="240"/>
        <v>8333.333333</v>
      </c>
      <c r="BA71" s="12">
        <f t="shared" si="240"/>
        <v>8333.333333</v>
      </c>
      <c r="BB71" s="12">
        <f t="shared" si="240"/>
        <v>8333.333333</v>
      </c>
      <c r="BC71" s="12">
        <f t="shared" si="240"/>
        <v>8333.333333</v>
      </c>
      <c r="BD71" s="12">
        <f t="shared" ref="BD71:BO71" si="241">($G71/12)*BD135</f>
        <v>8333.333333</v>
      </c>
      <c r="BE71" s="12">
        <f t="shared" si="241"/>
        <v>8333.333333</v>
      </c>
      <c r="BF71" s="12">
        <f t="shared" si="241"/>
        <v>8333.333333</v>
      </c>
      <c r="BG71" s="12">
        <f t="shared" si="241"/>
        <v>8333.333333</v>
      </c>
      <c r="BH71" s="12">
        <f t="shared" si="241"/>
        <v>8333.333333</v>
      </c>
      <c r="BI71" s="12">
        <f t="shared" si="241"/>
        <v>8333.333333</v>
      </c>
      <c r="BJ71" s="12">
        <f t="shared" si="241"/>
        <v>8333.333333</v>
      </c>
      <c r="BK71" s="12">
        <f t="shared" si="241"/>
        <v>8333.333333</v>
      </c>
      <c r="BL71" s="12">
        <f t="shared" si="241"/>
        <v>8333.333333</v>
      </c>
      <c r="BM71" s="12">
        <f t="shared" si="241"/>
        <v>8333.333333</v>
      </c>
      <c r="BN71" s="12">
        <f t="shared" si="241"/>
        <v>8333.333333</v>
      </c>
      <c r="BO71" s="12">
        <f t="shared" si="241"/>
        <v>8333.333333</v>
      </c>
    </row>
    <row r="72" ht="15.75" customHeight="1">
      <c r="A72" s="171" t="s">
        <v>271</v>
      </c>
      <c r="B72" s="125">
        <v>0.05</v>
      </c>
      <c r="C72" s="172">
        <v>90000.0</v>
      </c>
      <c r="D72" s="122">
        <f t="shared" ref="D72:G72" si="242">+C72*(1+$B$26)</f>
        <v>90000</v>
      </c>
      <c r="E72" s="122">
        <f t="shared" si="242"/>
        <v>90000</v>
      </c>
      <c r="F72" s="122">
        <f t="shared" si="242"/>
        <v>90000</v>
      </c>
      <c r="G72" s="122">
        <f t="shared" si="242"/>
        <v>90000</v>
      </c>
      <c r="H72" s="12">
        <f t="shared" ref="H72:S72" si="243">($C72/12)*H136</f>
        <v>0</v>
      </c>
      <c r="I72" s="12">
        <f t="shared" si="243"/>
        <v>0</v>
      </c>
      <c r="J72" s="12">
        <f t="shared" si="243"/>
        <v>0</v>
      </c>
      <c r="K72" s="12">
        <f t="shared" si="243"/>
        <v>0</v>
      </c>
      <c r="L72" s="12">
        <f t="shared" si="243"/>
        <v>0</v>
      </c>
      <c r="M72" s="12">
        <f t="shared" si="243"/>
        <v>0</v>
      </c>
      <c r="N72" s="12">
        <f t="shared" si="243"/>
        <v>0</v>
      </c>
      <c r="O72" s="12">
        <f t="shared" si="243"/>
        <v>0</v>
      </c>
      <c r="P72" s="12">
        <f t="shared" si="243"/>
        <v>0</v>
      </c>
      <c r="Q72" s="12">
        <f t="shared" si="243"/>
        <v>0</v>
      </c>
      <c r="R72" s="12">
        <f t="shared" si="243"/>
        <v>0</v>
      </c>
      <c r="S72" s="12">
        <f t="shared" si="243"/>
        <v>0</v>
      </c>
      <c r="T72" s="12">
        <f t="shared" ref="T72:AE72" si="244">($D$72/12)*T136</f>
        <v>0</v>
      </c>
      <c r="U72" s="12">
        <f t="shared" si="244"/>
        <v>0</v>
      </c>
      <c r="V72" s="12">
        <f t="shared" si="244"/>
        <v>0</v>
      </c>
      <c r="W72" s="12">
        <f t="shared" si="244"/>
        <v>0</v>
      </c>
      <c r="X72" s="12">
        <f t="shared" si="244"/>
        <v>0</v>
      </c>
      <c r="Y72" s="12">
        <f t="shared" si="244"/>
        <v>0</v>
      </c>
      <c r="Z72" s="12">
        <f t="shared" si="244"/>
        <v>0</v>
      </c>
      <c r="AA72" s="12">
        <f t="shared" si="244"/>
        <v>7500</v>
      </c>
      <c r="AB72" s="12">
        <f t="shared" si="244"/>
        <v>7500</v>
      </c>
      <c r="AC72" s="12">
        <f t="shared" si="244"/>
        <v>7500</v>
      </c>
      <c r="AD72" s="12">
        <f t="shared" si="244"/>
        <v>7500</v>
      </c>
      <c r="AE72" s="12">
        <f t="shared" si="244"/>
        <v>7500</v>
      </c>
      <c r="AF72" s="12">
        <f t="shared" ref="AF72:AQ72" si="245">($E72/12)*AF136</f>
        <v>7500</v>
      </c>
      <c r="AG72" s="12">
        <f t="shared" si="245"/>
        <v>7500</v>
      </c>
      <c r="AH72" s="12">
        <f t="shared" si="245"/>
        <v>7500</v>
      </c>
      <c r="AI72" s="12">
        <f t="shared" si="245"/>
        <v>7500</v>
      </c>
      <c r="AJ72" s="12">
        <f t="shared" si="245"/>
        <v>7500</v>
      </c>
      <c r="AK72" s="12">
        <f t="shared" si="245"/>
        <v>7500</v>
      </c>
      <c r="AL72" s="12">
        <f t="shared" si="245"/>
        <v>7500</v>
      </c>
      <c r="AM72" s="12">
        <f t="shared" si="245"/>
        <v>7500</v>
      </c>
      <c r="AN72" s="12">
        <f t="shared" si="245"/>
        <v>7500</v>
      </c>
      <c r="AO72" s="12">
        <f t="shared" si="245"/>
        <v>7500</v>
      </c>
      <c r="AP72" s="12">
        <f t="shared" si="245"/>
        <v>7500</v>
      </c>
      <c r="AQ72" s="12">
        <f t="shared" si="245"/>
        <v>7500</v>
      </c>
      <c r="AR72" s="12">
        <f t="shared" ref="AR72:BC72" si="246">($F72/12)*AR136</f>
        <v>7500</v>
      </c>
      <c r="AS72" s="12">
        <f t="shared" si="246"/>
        <v>7500</v>
      </c>
      <c r="AT72" s="12">
        <f t="shared" si="246"/>
        <v>7500</v>
      </c>
      <c r="AU72" s="12">
        <f t="shared" si="246"/>
        <v>7500</v>
      </c>
      <c r="AV72" s="12">
        <f t="shared" si="246"/>
        <v>7500</v>
      </c>
      <c r="AW72" s="12">
        <f t="shared" si="246"/>
        <v>7500</v>
      </c>
      <c r="AX72" s="12">
        <f t="shared" si="246"/>
        <v>7500</v>
      </c>
      <c r="AY72" s="12">
        <f t="shared" si="246"/>
        <v>7500</v>
      </c>
      <c r="AZ72" s="12">
        <f t="shared" si="246"/>
        <v>7500</v>
      </c>
      <c r="BA72" s="12">
        <f t="shared" si="246"/>
        <v>7500</v>
      </c>
      <c r="BB72" s="12">
        <f t="shared" si="246"/>
        <v>7500</v>
      </c>
      <c r="BC72" s="12">
        <f t="shared" si="246"/>
        <v>7500</v>
      </c>
      <c r="BD72" s="12">
        <f t="shared" ref="BD72:BO72" si="247">($G72/12)*BD136</f>
        <v>7500</v>
      </c>
      <c r="BE72" s="12">
        <f t="shared" si="247"/>
        <v>7500</v>
      </c>
      <c r="BF72" s="12">
        <f t="shared" si="247"/>
        <v>7500</v>
      </c>
      <c r="BG72" s="12">
        <f t="shared" si="247"/>
        <v>7500</v>
      </c>
      <c r="BH72" s="12">
        <f t="shared" si="247"/>
        <v>7500</v>
      </c>
      <c r="BI72" s="12">
        <f t="shared" si="247"/>
        <v>7500</v>
      </c>
      <c r="BJ72" s="12">
        <f t="shared" si="247"/>
        <v>7500</v>
      </c>
      <c r="BK72" s="12">
        <f t="shared" si="247"/>
        <v>7500</v>
      </c>
      <c r="BL72" s="12">
        <f t="shared" si="247"/>
        <v>7500</v>
      </c>
      <c r="BM72" s="12">
        <f t="shared" si="247"/>
        <v>7500</v>
      </c>
      <c r="BN72" s="12">
        <f t="shared" si="247"/>
        <v>7500</v>
      </c>
      <c r="BO72" s="12">
        <f t="shared" si="247"/>
        <v>7500</v>
      </c>
    </row>
    <row r="73" ht="15.75" customHeight="1">
      <c r="A73" s="171" t="s">
        <v>272</v>
      </c>
      <c r="B73" s="125">
        <v>0.05</v>
      </c>
      <c r="C73" s="172">
        <v>60000.0</v>
      </c>
      <c r="D73" s="122">
        <f t="shared" ref="D73:G73" si="248">+C73*(1+$B$26)</f>
        <v>60000</v>
      </c>
      <c r="E73" s="122">
        <f t="shared" si="248"/>
        <v>60000</v>
      </c>
      <c r="F73" s="122">
        <f t="shared" si="248"/>
        <v>60000</v>
      </c>
      <c r="G73" s="122">
        <f t="shared" si="248"/>
        <v>60000</v>
      </c>
      <c r="H73" s="12">
        <f t="shared" ref="H73:S73" si="249">($C73/12)*H137</f>
        <v>0</v>
      </c>
      <c r="I73" s="12">
        <f t="shared" si="249"/>
        <v>0</v>
      </c>
      <c r="J73" s="12">
        <f t="shared" si="249"/>
        <v>0</v>
      </c>
      <c r="K73" s="12">
        <f t="shared" si="249"/>
        <v>0</v>
      </c>
      <c r="L73" s="12">
        <f t="shared" si="249"/>
        <v>0</v>
      </c>
      <c r="M73" s="12">
        <f t="shared" si="249"/>
        <v>0</v>
      </c>
      <c r="N73" s="12">
        <f t="shared" si="249"/>
        <v>0</v>
      </c>
      <c r="O73" s="12">
        <f t="shared" si="249"/>
        <v>0</v>
      </c>
      <c r="P73" s="12">
        <f t="shared" si="249"/>
        <v>0</v>
      </c>
      <c r="Q73" s="12">
        <f t="shared" si="249"/>
        <v>0</v>
      </c>
      <c r="R73" s="12">
        <f t="shared" si="249"/>
        <v>0</v>
      </c>
      <c r="S73" s="12">
        <f t="shared" si="249"/>
        <v>0</v>
      </c>
      <c r="T73" s="12">
        <f t="shared" ref="T73:AE73" si="250">($D$73/12)*T137</f>
        <v>0</v>
      </c>
      <c r="U73" s="12">
        <f t="shared" si="250"/>
        <v>0</v>
      </c>
      <c r="V73" s="12">
        <f t="shared" si="250"/>
        <v>0</v>
      </c>
      <c r="W73" s="12">
        <f t="shared" si="250"/>
        <v>0</v>
      </c>
      <c r="X73" s="12">
        <f t="shared" si="250"/>
        <v>0</v>
      </c>
      <c r="Y73" s="12">
        <f t="shared" si="250"/>
        <v>0</v>
      </c>
      <c r="Z73" s="12">
        <f t="shared" si="250"/>
        <v>0</v>
      </c>
      <c r="AA73" s="12">
        <f t="shared" si="250"/>
        <v>0</v>
      </c>
      <c r="AB73" s="12">
        <f t="shared" si="250"/>
        <v>50000</v>
      </c>
      <c r="AC73" s="12">
        <f t="shared" si="250"/>
        <v>50000</v>
      </c>
      <c r="AD73" s="12">
        <f t="shared" si="250"/>
        <v>50000</v>
      </c>
      <c r="AE73" s="12">
        <f t="shared" si="250"/>
        <v>50000</v>
      </c>
      <c r="AF73" s="12">
        <f t="shared" ref="AF73:AQ73" si="251">($E73/12)*AF137</f>
        <v>50000</v>
      </c>
      <c r="AG73" s="12">
        <f t="shared" si="251"/>
        <v>50000</v>
      </c>
      <c r="AH73" s="12">
        <f t="shared" si="251"/>
        <v>50000</v>
      </c>
      <c r="AI73" s="12">
        <f t="shared" si="251"/>
        <v>50000</v>
      </c>
      <c r="AJ73" s="12">
        <f t="shared" si="251"/>
        <v>50000</v>
      </c>
      <c r="AK73" s="12">
        <f t="shared" si="251"/>
        <v>50000</v>
      </c>
      <c r="AL73" s="12">
        <f t="shared" si="251"/>
        <v>50000</v>
      </c>
      <c r="AM73" s="12">
        <f t="shared" si="251"/>
        <v>50000</v>
      </c>
      <c r="AN73" s="12">
        <f t="shared" si="251"/>
        <v>50000</v>
      </c>
      <c r="AO73" s="12">
        <f t="shared" si="251"/>
        <v>50000</v>
      </c>
      <c r="AP73" s="12">
        <f t="shared" si="251"/>
        <v>50000</v>
      </c>
      <c r="AQ73" s="12">
        <f t="shared" si="251"/>
        <v>50000</v>
      </c>
      <c r="AR73" s="12">
        <f t="shared" ref="AR73:BC73" si="252">($F73/12)*AR137</f>
        <v>50000</v>
      </c>
      <c r="AS73" s="12">
        <f t="shared" si="252"/>
        <v>50000</v>
      </c>
      <c r="AT73" s="12">
        <f t="shared" si="252"/>
        <v>50000</v>
      </c>
      <c r="AU73" s="12">
        <f t="shared" si="252"/>
        <v>50000</v>
      </c>
      <c r="AV73" s="12">
        <f t="shared" si="252"/>
        <v>50000</v>
      </c>
      <c r="AW73" s="12">
        <f t="shared" si="252"/>
        <v>50000</v>
      </c>
      <c r="AX73" s="12">
        <f t="shared" si="252"/>
        <v>50000</v>
      </c>
      <c r="AY73" s="12">
        <f t="shared" si="252"/>
        <v>50000</v>
      </c>
      <c r="AZ73" s="12">
        <f t="shared" si="252"/>
        <v>50000</v>
      </c>
      <c r="BA73" s="12">
        <f t="shared" si="252"/>
        <v>50000</v>
      </c>
      <c r="BB73" s="12">
        <f t="shared" si="252"/>
        <v>50000</v>
      </c>
      <c r="BC73" s="12">
        <f t="shared" si="252"/>
        <v>50000</v>
      </c>
      <c r="BD73" s="12">
        <f t="shared" ref="BD73:BO73" si="253">($G73/12)*BD137</f>
        <v>50000</v>
      </c>
      <c r="BE73" s="12">
        <f t="shared" si="253"/>
        <v>50000</v>
      </c>
      <c r="BF73" s="12">
        <f t="shared" si="253"/>
        <v>50000</v>
      </c>
      <c r="BG73" s="12">
        <f t="shared" si="253"/>
        <v>50000</v>
      </c>
      <c r="BH73" s="12">
        <f t="shared" si="253"/>
        <v>50000</v>
      </c>
      <c r="BI73" s="12">
        <f t="shared" si="253"/>
        <v>50000</v>
      </c>
      <c r="BJ73" s="12">
        <f t="shared" si="253"/>
        <v>50000</v>
      </c>
      <c r="BK73" s="12">
        <f t="shared" si="253"/>
        <v>50000</v>
      </c>
      <c r="BL73" s="12">
        <f t="shared" si="253"/>
        <v>50000</v>
      </c>
      <c r="BM73" s="12">
        <f t="shared" si="253"/>
        <v>50000</v>
      </c>
      <c r="BN73" s="12">
        <f t="shared" si="253"/>
        <v>50000</v>
      </c>
      <c r="BO73" s="12">
        <f t="shared" si="253"/>
        <v>50000</v>
      </c>
    </row>
    <row r="74" ht="15.75" customHeight="1">
      <c r="A74" s="171" t="s">
        <v>273</v>
      </c>
      <c r="B74" s="125">
        <v>0.05</v>
      </c>
      <c r="C74" s="172">
        <v>130000.0</v>
      </c>
      <c r="D74" s="122">
        <f t="shared" ref="D74:G74" si="254">+C74*(1+$B$26)</f>
        <v>130000</v>
      </c>
      <c r="E74" s="122">
        <f t="shared" si="254"/>
        <v>130000</v>
      </c>
      <c r="F74" s="122">
        <f t="shared" si="254"/>
        <v>130000</v>
      </c>
      <c r="G74" s="122">
        <f t="shared" si="254"/>
        <v>130000</v>
      </c>
      <c r="H74" s="12">
        <f t="shared" ref="H74:S74" si="255">($C74/12)*H138</f>
        <v>0</v>
      </c>
      <c r="I74" s="12">
        <f t="shared" si="255"/>
        <v>0</v>
      </c>
      <c r="J74" s="12">
        <f t="shared" si="255"/>
        <v>0</v>
      </c>
      <c r="K74" s="12">
        <f t="shared" si="255"/>
        <v>0</v>
      </c>
      <c r="L74" s="12">
        <f t="shared" si="255"/>
        <v>0</v>
      </c>
      <c r="M74" s="12">
        <f t="shared" si="255"/>
        <v>0</v>
      </c>
      <c r="N74" s="12">
        <f t="shared" si="255"/>
        <v>0</v>
      </c>
      <c r="O74" s="12">
        <f t="shared" si="255"/>
        <v>0</v>
      </c>
      <c r="P74" s="12">
        <f t="shared" si="255"/>
        <v>0</v>
      </c>
      <c r="Q74" s="12">
        <f t="shared" si="255"/>
        <v>0</v>
      </c>
      <c r="R74" s="12">
        <f t="shared" si="255"/>
        <v>0</v>
      </c>
      <c r="S74" s="12">
        <f t="shared" si="255"/>
        <v>0</v>
      </c>
      <c r="T74" s="12">
        <f t="shared" ref="T74:AE74" si="256">($D$74/12)*T138</f>
        <v>0</v>
      </c>
      <c r="U74" s="12">
        <f t="shared" si="256"/>
        <v>0</v>
      </c>
      <c r="V74" s="12">
        <f t="shared" si="256"/>
        <v>0</v>
      </c>
      <c r="W74" s="12">
        <f t="shared" si="256"/>
        <v>0</v>
      </c>
      <c r="X74" s="12">
        <f t="shared" si="256"/>
        <v>0</v>
      </c>
      <c r="Y74" s="12">
        <f t="shared" si="256"/>
        <v>0</v>
      </c>
      <c r="Z74" s="12">
        <f t="shared" si="256"/>
        <v>0</v>
      </c>
      <c r="AA74" s="12">
        <f t="shared" si="256"/>
        <v>10833.33333</v>
      </c>
      <c r="AB74" s="12">
        <f t="shared" si="256"/>
        <v>10833.33333</v>
      </c>
      <c r="AC74" s="12">
        <f t="shared" si="256"/>
        <v>10833.33333</v>
      </c>
      <c r="AD74" s="12">
        <f t="shared" si="256"/>
        <v>10833.33333</v>
      </c>
      <c r="AE74" s="12">
        <f t="shared" si="256"/>
        <v>10833.33333</v>
      </c>
      <c r="AF74" s="12">
        <f t="shared" ref="AF74:AQ74" si="257">($E74/12)*AF138</f>
        <v>10833.33333</v>
      </c>
      <c r="AG74" s="12">
        <f t="shared" si="257"/>
        <v>10833.33333</v>
      </c>
      <c r="AH74" s="12">
        <f t="shared" si="257"/>
        <v>10833.33333</v>
      </c>
      <c r="AI74" s="12">
        <f t="shared" si="257"/>
        <v>10833.33333</v>
      </c>
      <c r="AJ74" s="12">
        <f t="shared" si="257"/>
        <v>10833.33333</v>
      </c>
      <c r="AK74" s="12">
        <f t="shared" si="257"/>
        <v>10833.33333</v>
      </c>
      <c r="AL74" s="12">
        <f t="shared" si="257"/>
        <v>10833.33333</v>
      </c>
      <c r="AM74" s="12">
        <f t="shared" si="257"/>
        <v>10833.33333</v>
      </c>
      <c r="AN74" s="12">
        <f t="shared" si="257"/>
        <v>10833.33333</v>
      </c>
      <c r="AO74" s="12">
        <f t="shared" si="257"/>
        <v>10833.33333</v>
      </c>
      <c r="AP74" s="12">
        <f t="shared" si="257"/>
        <v>10833.33333</v>
      </c>
      <c r="AQ74" s="12">
        <f t="shared" si="257"/>
        <v>10833.33333</v>
      </c>
      <c r="AR74" s="12">
        <f t="shared" ref="AR74:BC74" si="258">($F74/12)*AR138</f>
        <v>10833.33333</v>
      </c>
      <c r="AS74" s="12">
        <f t="shared" si="258"/>
        <v>10833.33333</v>
      </c>
      <c r="AT74" s="12">
        <f t="shared" si="258"/>
        <v>10833.33333</v>
      </c>
      <c r="AU74" s="12">
        <f t="shared" si="258"/>
        <v>10833.33333</v>
      </c>
      <c r="AV74" s="12">
        <f t="shared" si="258"/>
        <v>10833.33333</v>
      </c>
      <c r="AW74" s="12">
        <f t="shared" si="258"/>
        <v>10833.33333</v>
      </c>
      <c r="AX74" s="12">
        <f t="shared" si="258"/>
        <v>10833.33333</v>
      </c>
      <c r="AY74" s="12">
        <f t="shared" si="258"/>
        <v>10833.33333</v>
      </c>
      <c r="AZ74" s="12">
        <f t="shared" si="258"/>
        <v>10833.33333</v>
      </c>
      <c r="BA74" s="12">
        <f t="shared" si="258"/>
        <v>10833.33333</v>
      </c>
      <c r="BB74" s="12">
        <f t="shared" si="258"/>
        <v>10833.33333</v>
      </c>
      <c r="BC74" s="12">
        <f t="shared" si="258"/>
        <v>10833.33333</v>
      </c>
      <c r="BD74" s="12">
        <f t="shared" ref="BD74:BO74" si="259">($G74/12)*BD138</f>
        <v>10833.33333</v>
      </c>
      <c r="BE74" s="12">
        <f t="shared" si="259"/>
        <v>10833.33333</v>
      </c>
      <c r="BF74" s="12">
        <f t="shared" si="259"/>
        <v>10833.33333</v>
      </c>
      <c r="BG74" s="12">
        <f t="shared" si="259"/>
        <v>10833.33333</v>
      </c>
      <c r="BH74" s="12">
        <f t="shared" si="259"/>
        <v>10833.33333</v>
      </c>
      <c r="BI74" s="12">
        <f t="shared" si="259"/>
        <v>10833.33333</v>
      </c>
      <c r="BJ74" s="12">
        <f t="shared" si="259"/>
        <v>10833.33333</v>
      </c>
      <c r="BK74" s="12">
        <f t="shared" si="259"/>
        <v>10833.33333</v>
      </c>
      <c r="BL74" s="12">
        <f t="shared" si="259"/>
        <v>10833.33333</v>
      </c>
      <c r="BM74" s="12">
        <f t="shared" si="259"/>
        <v>10833.33333</v>
      </c>
      <c r="BN74" s="12">
        <f t="shared" si="259"/>
        <v>10833.33333</v>
      </c>
      <c r="BO74" s="12">
        <f t="shared" si="259"/>
        <v>10833.33333</v>
      </c>
    </row>
    <row r="75" ht="15.75" customHeight="1">
      <c r="A75" s="171" t="s">
        <v>274</v>
      </c>
      <c r="B75" s="125">
        <v>0.05</v>
      </c>
      <c r="C75" s="172">
        <v>120000.0</v>
      </c>
      <c r="D75" s="122">
        <f t="shared" ref="D75:G75" si="260">+C75*(1+$B$26)</f>
        <v>120000</v>
      </c>
      <c r="E75" s="122">
        <f t="shared" si="260"/>
        <v>120000</v>
      </c>
      <c r="F75" s="122">
        <f t="shared" si="260"/>
        <v>120000</v>
      </c>
      <c r="G75" s="122">
        <f t="shared" si="260"/>
        <v>120000</v>
      </c>
      <c r="H75" s="12">
        <f t="shared" ref="H75:S75" si="261">($C75/12)*H139</f>
        <v>0</v>
      </c>
      <c r="I75" s="12">
        <f t="shared" si="261"/>
        <v>0</v>
      </c>
      <c r="J75" s="12">
        <f t="shared" si="261"/>
        <v>0</v>
      </c>
      <c r="K75" s="12">
        <f t="shared" si="261"/>
        <v>0</v>
      </c>
      <c r="L75" s="12">
        <f t="shared" si="261"/>
        <v>0</v>
      </c>
      <c r="M75" s="12">
        <f t="shared" si="261"/>
        <v>0</v>
      </c>
      <c r="N75" s="12">
        <f t="shared" si="261"/>
        <v>0</v>
      </c>
      <c r="O75" s="12">
        <f t="shared" si="261"/>
        <v>0</v>
      </c>
      <c r="P75" s="12">
        <f t="shared" si="261"/>
        <v>0</v>
      </c>
      <c r="Q75" s="12">
        <f t="shared" si="261"/>
        <v>0</v>
      </c>
      <c r="R75" s="12">
        <f t="shared" si="261"/>
        <v>0</v>
      </c>
      <c r="S75" s="12">
        <f t="shared" si="261"/>
        <v>0</v>
      </c>
      <c r="T75" s="12">
        <f t="shared" ref="T75:AE75" si="262">($D$75/12)*T139</f>
        <v>0</v>
      </c>
      <c r="U75" s="12">
        <f t="shared" si="262"/>
        <v>0</v>
      </c>
      <c r="V75" s="12">
        <f t="shared" si="262"/>
        <v>0</v>
      </c>
      <c r="W75" s="12">
        <f t="shared" si="262"/>
        <v>0</v>
      </c>
      <c r="X75" s="12">
        <f t="shared" si="262"/>
        <v>0</v>
      </c>
      <c r="Y75" s="12">
        <f t="shared" si="262"/>
        <v>0</v>
      </c>
      <c r="Z75" s="12">
        <f t="shared" si="262"/>
        <v>0</v>
      </c>
      <c r="AA75" s="12">
        <f t="shared" si="262"/>
        <v>10000</v>
      </c>
      <c r="AB75" s="12">
        <f t="shared" si="262"/>
        <v>10000</v>
      </c>
      <c r="AC75" s="12">
        <f t="shared" si="262"/>
        <v>10000</v>
      </c>
      <c r="AD75" s="12">
        <f t="shared" si="262"/>
        <v>10000</v>
      </c>
      <c r="AE75" s="12">
        <f t="shared" si="262"/>
        <v>10000</v>
      </c>
      <c r="AF75" s="12">
        <f t="shared" ref="AF75:AQ75" si="263">($E75/12)*AF139</f>
        <v>10000</v>
      </c>
      <c r="AG75" s="12">
        <f t="shared" si="263"/>
        <v>10000</v>
      </c>
      <c r="AH75" s="12">
        <f t="shared" si="263"/>
        <v>10000</v>
      </c>
      <c r="AI75" s="12">
        <f t="shared" si="263"/>
        <v>10000</v>
      </c>
      <c r="AJ75" s="12">
        <f t="shared" si="263"/>
        <v>10000</v>
      </c>
      <c r="AK75" s="12">
        <f t="shared" si="263"/>
        <v>10000</v>
      </c>
      <c r="AL75" s="12">
        <f t="shared" si="263"/>
        <v>10000</v>
      </c>
      <c r="AM75" s="12">
        <f t="shared" si="263"/>
        <v>10000</v>
      </c>
      <c r="AN75" s="12">
        <f t="shared" si="263"/>
        <v>10000</v>
      </c>
      <c r="AO75" s="12">
        <f t="shared" si="263"/>
        <v>10000</v>
      </c>
      <c r="AP75" s="12">
        <f t="shared" si="263"/>
        <v>10000</v>
      </c>
      <c r="AQ75" s="12">
        <f t="shared" si="263"/>
        <v>10000</v>
      </c>
      <c r="AR75" s="12">
        <f t="shared" ref="AR75:BC75" si="264">($F75/12)*AR139</f>
        <v>10000</v>
      </c>
      <c r="AS75" s="12">
        <f t="shared" si="264"/>
        <v>10000</v>
      </c>
      <c r="AT75" s="12">
        <f t="shared" si="264"/>
        <v>10000</v>
      </c>
      <c r="AU75" s="12">
        <f t="shared" si="264"/>
        <v>10000</v>
      </c>
      <c r="AV75" s="12">
        <f t="shared" si="264"/>
        <v>10000</v>
      </c>
      <c r="AW75" s="12">
        <f t="shared" si="264"/>
        <v>10000</v>
      </c>
      <c r="AX75" s="12">
        <f t="shared" si="264"/>
        <v>10000</v>
      </c>
      <c r="AY75" s="12">
        <f t="shared" si="264"/>
        <v>10000</v>
      </c>
      <c r="AZ75" s="12">
        <f t="shared" si="264"/>
        <v>10000</v>
      </c>
      <c r="BA75" s="12">
        <f t="shared" si="264"/>
        <v>10000</v>
      </c>
      <c r="BB75" s="12">
        <f t="shared" si="264"/>
        <v>10000</v>
      </c>
      <c r="BC75" s="12">
        <f t="shared" si="264"/>
        <v>10000</v>
      </c>
      <c r="BD75" s="12">
        <f t="shared" ref="BD75:BO75" si="265">($G75/12)*BD139</f>
        <v>10000</v>
      </c>
      <c r="BE75" s="12">
        <f t="shared" si="265"/>
        <v>10000</v>
      </c>
      <c r="BF75" s="12">
        <f t="shared" si="265"/>
        <v>10000</v>
      </c>
      <c r="BG75" s="12">
        <f t="shared" si="265"/>
        <v>10000</v>
      </c>
      <c r="BH75" s="12">
        <f t="shared" si="265"/>
        <v>10000</v>
      </c>
      <c r="BI75" s="12">
        <f t="shared" si="265"/>
        <v>10000</v>
      </c>
      <c r="BJ75" s="12">
        <f t="shared" si="265"/>
        <v>10000</v>
      </c>
      <c r="BK75" s="12">
        <f t="shared" si="265"/>
        <v>10000</v>
      </c>
      <c r="BL75" s="12">
        <f t="shared" si="265"/>
        <v>10000</v>
      </c>
      <c r="BM75" s="12">
        <f t="shared" si="265"/>
        <v>10000</v>
      </c>
      <c r="BN75" s="12">
        <f t="shared" si="265"/>
        <v>10000</v>
      </c>
      <c r="BO75" s="12">
        <f t="shared" si="265"/>
        <v>10000</v>
      </c>
    </row>
    <row r="76" ht="15.75" customHeight="1">
      <c r="A76" s="171" t="s">
        <v>275</v>
      </c>
      <c r="B76" s="125">
        <v>0.05</v>
      </c>
      <c r="C76" s="172">
        <v>90000.0</v>
      </c>
      <c r="D76" s="122">
        <f t="shared" ref="D76:G76" si="266">+C76*(1+$B$26)</f>
        <v>90000</v>
      </c>
      <c r="E76" s="122">
        <f t="shared" si="266"/>
        <v>90000</v>
      </c>
      <c r="F76" s="122">
        <f t="shared" si="266"/>
        <v>90000</v>
      </c>
      <c r="G76" s="122">
        <f t="shared" si="266"/>
        <v>90000</v>
      </c>
      <c r="H76" s="12">
        <f t="shared" ref="H76:S76" si="267">($C76/12)*H140</f>
        <v>0</v>
      </c>
      <c r="I76" s="12">
        <f t="shared" si="267"/>
        <v>0</v>
      </c>
      <c r="J76" s="12">
        <f t="shared" si="267"/>
        <v>0</v>
      </c>
      <c r="K76" s="12">
        <f t="shared" si="267"/>
        <v>0</v>
      </c>
      <c r="L76" s="12">
        <f t="shared" si="267"/>
        <v>0</v>
      </c>
      <c r="M76" s="12">
        <f t="shared" si="267"/>
        <v>0</v>
      </c>
      <c r="N76" s="12">
        <f t="shared" si="267"/>
        <v>0</v>
      </c>
      <c r="O76" s="12">
        <f t="shared" si="267"/>
        <v>0</v>
      </c>
      <c r="P76" s="12">
        <f t="shared" si="267"/>
        <v>0</v>
      </c>
      <c r="Q76" s="12">
        <f t="shared" si="267"/>
        <v>0</v>
      </c>
      <c r="R76" s="12">
        <f t="shared" si="267"/>
        <v>0</v>
      </c>
      <c r="S76" s="12">
        <f t="shared" si="267"/>
        <v>0</v>
      </c>
      <c r="T76" s="12">
        <f t="shared" ref="T76:AE76" si="268">($D$76/12)*T140</f>
        <v>0</v>
      </c>
      <c r="U76" s="12">
        <f t="shared" si="268"/>
        <v>0</v>
      </c>
      <c r="V76" s="12">
        <f t="shared" si="268"/>
        <v>0</v>
      </c>
      <c r="W76" s="12">
        <f t="shared" si="268"/>
        <v>0</v>
      </c>
      <c r="X76" s="12">
        <f t="shared" si="268"/>
        <v>0</v>
      </c>
      <c r="Y76" s="12">
        <f t="shared" si="268"/>
        <v>0</v>
      </c>
      <c r="Z76" s="12">
        <f t="shared" si="268"/>
        <v>0</v>
      </c>
      <c r="AA76" s="12">
        <f t="shared" si="268"/>
        <v>0</v>
      </c>
      <c r="AB76" s="12">
        <f t="shared" si="268"/>
        <v>0</v>
      </c>
      <c r="AC76" s="12">
        <f t="shared" si="268"/>
        <v>0</v>
      </c>
      <c r="AD76" s="12">
        <f t="shared" si="268"/>
        <v>0</v>
      </c>
      <c r="AE76" s="12">
        <f t="shared" si="268"/>
        <v>7500</v>
      </c>
      <c r="AF76" s="12">
        <f t="shared" ref="AF76:AQ76" si="269">($E76/12)*AF140</f>
        <v>7500</v>
      </c>
      <c r="AG76" s="12">
        <f t="shared" si="269"/>
        <v>7500</v>
      </c>
      <c r="AH76" s="12">
        <f t="shared" si="269"/>
        <v>7500</v>
      </c>
      <c r="AI76" s="12">
        <f t="shared" si="269"/>
        <v>7500</v>
      </c>
      <c r="AJ76" s="12">
        <f t="shared" si="269"/>
        <v>7500</v>
      </c>
      <c r="AK76" s="12">
        <f t="shared" si="269"/>
        <v>7500</v>
      </c>
      <c r="AL76" s="12">
        <f t="shared" si="269"/>
        <v>7500</v>
      </c>
      <c r="AM76" s="12">
        <f t="shared" si="269"/>
        <v>7500</v>
      </c>
      <c r="AN76" s="12">
        <f t="shared" si="269"/>
        <v>7500</v>
      </c>
      <c r="AO76" s="12">
        <f t="shared" si="269"/>
        <v>7500</v>
      </c>
      <c r="AP76" s="12">
        <f t="shared" si="269"/>
        <v>7500</v>
      </c>
      <c r="AQ76" s="12">
        <f t="shared" si="269"/>
        <v>7500</v>
      </c>
      <c r="AR76" s="12">
        <f t="shared" ref="AR76:BC76" si="270">($F76/12)*AR140</f>
        <v>7500</v>
      </c>
      <c r="AS76" s="12">
        <f t="shared" si="270"/>
        <v>7500</v>
      </c>
      <c r="AT76" s="12">
        <f t="shared" si="270"/>
        <v>7500</v>
      </c>
      <c r="AU76" s="12">
        <f t="shared" si="270"/>
        <v>7500</v>
      </c>
      <c r="AV76" s="12">
        <f t="shared" si="270"/>
        <v>7500</v>
      </c>
      <c r="AW76" s="12">
        <f t="shared" si="270"/>
        <v>7500</v>
      </c>
      <c r="AX76" s="12">
        <f t="shared" si="270"/>
        <v>7500</v>
      </c>
      <c r="AY76" s="12">
        <f t="shared" si="270"/>
        <v>7500</v>
      </c>
      <c r="AZ76" s="12">
        <f t="shared" si="270"/>
        <v>7500</v>
      </c>
      <c r="BA76" s="12">
        <f t="shared" si="270"/>
        <v>7500</v>
      </c>
      <c r="BB76" s="12">
        <f t="shared" si="270"/>
        <v>7500</v>
      </c>
      <c r="BC76" s="12">
        <f t="shared" si="270"/>
        <v>7500</v>
      </c>
      <c r="BD76" s="12">
        <f t="shared" ref="BD76:BO76" si="271">($G76/12)*BD140</f>
        <v>7500</v>
      </c>
      <c r="BE76" s="12">
        <f t="shared" si="271"/>
        <v>7500</v>
      </c>
      <c r="BF76" s="12">
        <f t="shared" si="271"/>
        <v>7500</v>
      </c>
      <c r="BG76" s="12">
        <f t="shared" si="271"/>
        <v>7500</v>
      </c>
      <c r="BH76" s="12">
        <f t="shared" si="271"/>
        <v>7500</v>
      </c>
      <c r="BI76" s="12">
        <f t="shared" si="271"/>
        <v>7500</v>
      </c>
      <c r="BJ76" s="12">
        <f t="shared" si="271"/>
        <v>7500</v>
      </c>
      <c r="BK76" s="12">
        <f t="shared" si="271"/>
        <v>7500</v>
      </c>
      <c r="BL76" s="12">
        <f t="shared" si="271"/>
        <v>7500</v>
      </c>
      <c r="BM76" s="12">
        <f t="shared" si="271"/>
        <v>7500</v>
      </c>
      <c r="BN76" s="12">
        <f t="shared" si="271"/>
        <v>7500</v>
      </c>
      <c r="BO76" s="12">
        <f t="shared" si="271"/>
        <v>7500</v>
      </c>
    </row>
    <row r="77" ht="15.75" customHeight="1">
      <c r="A77" s="171" t="s">
        <v>276</v>
      </c>
      <c r="B77" s="125">
        <v>0.05</v>
      </c>
      <c r="C77" s="172">
        <v>80000.0</v>
      </c>
      <c r="D77" s="122">
        <f t="shared" ref="D77:G77" si="272">+C77*(1+$B$26)</f>
        <v>80000</v>
      </c>
      <c r="E77" s="122">
        <f t="shared" si="272"/>
        <v>80000</v>
      </c>
      <c r="F77" s="122">
        <f t="shared" si="272"/>
        <v>80000</v>
      </c>
      <c r="G77" s="122">
        <f t="shared" si="272"/>
        <v>80000</v>
      </c>
      <c r="H77" s="12">
        <f t="shared" ref="H77:S77" si="273">($C77/12)*H141</f>
        <v>0</v>
      </c>
      <c r="I77" s="12">
        <f t="shared" si="273"/>
        <v>0</v>
      </c>
      <c r="J77" s="12">
        <f t="shared" si="273"/>
        <v>0</v>
      </c>
      <c r="K77" s="12">
        <f t="shared" si="273"/>
        <v>0</v>
      </c>
      <c r="L77" s="12">
        <f t="shared" si="273"/>
        <v>0</v>
      </c>
      <c r="M77" s="12">
        <f t="shared" si="273"/>
        <v>0</v>
      </c>
      <c r="N77" s="12">
        <f t="shared" si="273"/>
        <v>0</v>
      </c>
      <c r="O77" s="12">
        <f t="shared" si="273"/>
        <v>0</v>
      </c>
      <c r="P77" s="12">
        <f t="shared" si="273"/>
        <v>0</v>
      </c>
      <c r="Q77" s="12">
        <f t="shared" si="273"/>
        <v>0</v>
      </c>
      <c r="R77" s="12">
        <f t="shared" si="273"/>
        <v>0</v>
      </c>
      <c r="S77" s="12">
        <f t="shared" si="273"/>
        <v>0</v>
      </c>
      <c r="T77" s="12">
        <f t="shared" ref="T77:AE77" si="274">($D$77/12)*T141</f>
        <v>0</v>
      </c>
      <c r="U77" s="12">
        <f t="shared" si="274"/>
        <v>0</v>
      </c>
      <c r="V77" s="12">
        <f t="shared" si="274"/>
        <v>0</v>
      </c>
      <c r="W77" s="12">
        <f t="shared" si="274"/>
        <v>0</v>
      </c>
      <c r="X77" s="12">
        <f t="shared" si="274"/>
        <v>0</v>
      </c>
      <c r="Y77" s="12">
        <f t="shared" si="274"/>
        <v>0</v>
      </c>
      <c r="Z77" s="12">
        <f t="shared" si="274"/>
        <v>0</v>
      </c>
      <c r="AA77" s="12">
        <f t="shared" si="274"/>
        <v>0</v>
      </c>
      <c r="AB77" s="12">
        <f t="shared" si="274"/>
        <v>0</v>
      </c>
      <c r="AC77" s="12">
        <f t="shared" si="274"/>
        <v>0</v>
      </c>
      <c r="AD77" s="12">
        <f t="shared" si="274"/>
        <v>0</v>
      </c>
      <c r="AE77" s="12">
        <f t="shared" si="274"/>
        <v>6666.666667</v>
      </c>
      <c r="AF77" s="12">
        <f t="shared" ref="AF77:AQ77" si="275">($E77/12)*AF141</f>
        <v>0</v>
      </c>
      <c r="AG77" s="12">
        <f t="shared" si="275"/>
        <v>0</v>
      </c>
      <c r="AH77" s="12">
        <f t="shared" si="275"/>
        <v>0</v>
      </c>
      <c r="AI77" s="12">
        <f t="shared" si="275"/>
        <v>0</v>
      </c>
      <c r="AJ77" s="12">
        <f t="shared" si="275"/>
        <v>0</v>
      </c>
      <c r="AK77" s="12">
        <f t="shared" si="275"/>
        <v>0</v>
      </c>
      <c r="AL77" s="12">
        <f t="shared" si="275"/>
        <v>0</v>
      </c>
      <c r="AM77" s="12">
        <f t="shared" si="275"/>
        <v>0</v>
      </c>
      <c r="AN77" s="12">
        <f t="shared" si="275"/>
        <v>0</v>
      </c>
      <c r="AO77" s="12">
        <f t="shared" si="275"/>
        <v>0</v>
      </c>
      <c r="AP77" s="12">
        <f t="shared" si="275"/>
        <v>0</v>
      </c>
      <c r="AQ77" s="12">
        <f t="shared" si="275"/>
        <v>0</v>
      </c>
      <c r="AR77" s="12">
        <f t="shared" ref="AR77:BC77" si="276">($F77/12)*AR141</f>
        <v>0</v>
      </c>
      <c r="AS77" s="12">
        <f t="shared" si="276"/>
        <v>0</v>
      </c>
      <c r="AT77" s="12">
        <f t="shared" si="276"/>
        <v>0</v>
      </c>
      <c r="AU77" s="12">
        <f t="shared" si="276"/>
        <v>0</v>
      </c>
      <c r="AV77" s="12">
        <f t="shared" si="276"/>
        <v>0</v>
      </c>
      <c r="AW77" s="12">
        <f t="shared" si="276"/>
        <v>0</v>
      </c>
      <c r="AX77" s="12">
        <f t="shared" si="276"/>
        <v>0</v>
      </c>
      <c r="AY77" s="12">
        <f t="shared" si="276"/>
        <v>0</v>
      </c>
      <c r="AZ77" s="12">
        <f t="shared" si="276"/>
        <v>0</v>
      </c>
      <c r="BA77" s="12">
        <f t="shared" si="276"/>
        <v>0</v>
      </c>
      <c r="BB77" s="12">
        <f t="shared" si="276"/>
        <v>0</v>
      </c>
      <c r="BC77" s="12">
        <f t="shared" si="276"/>
        <v>0</v>
      </c>
      <c r="BD77" s="12">
        <f t="shared" ref="BD77:BO77" si="277">($G77/12)*BD141</f>
        <v>0</v>
      </c>
      <c r="BE77" s="12">
        <f t="shared" si="277"/>
        <v>0</v>
      </c>
      <c r="BF77" s="12">
        <f t="shared" si="277"/>
        <v>0</v>
      </c>
      <c r="BG77" s="12">
        <f t="shared" si="277"/>
        <v>0</v>
      </c>
      <c r="BH77" s="12">
        <f t="shared" si="277"/>
        <v>0</v>
      </c>
      <c r="BI77" s="12">
        <f t="shared" si="277"/>
        <v>0</v>
      </c>
      <c r="BJ77" s="12">
        <f t="shared" si="277"/>
        <v>0</v>
      </c>
      <c r="BK77" s="12">
        <f t="shared" si="277"/>
        <v>0</v>
      </c>
      <c r="BL77" s="12">
        <f t="shared" si="277"/>
        <v>0</v>
      </c>
      <c r="BM77" s="12">
        <f t="shared" si="277"/>
        <v>0</v>
      </c>
      <c r="BN77" s="12">
        <f t="shared" si="277"/>
        <v>0</v>
      </c>
      <c r="BO77" s="12">
        <f t="shared" si="277"/>
        <v>0</v>
      </c>
    </row>
    <row r="78" ht="15.75" customHeight="1">
      <c r="A78" s="171" t="s">
        <v>277</v>
      </c>
      <c r="B78" s="125">
        <v>0.05</v>
      </c>
      <c r="C78" s="172">
        <v>80000.0</v>
      </c>
      <c r="D78" s="122">
        <f t="shared" ref="D78:G78" si="278">+C78*(1+$B$26)</f>
        <v>80000</v>
      </c>
      <c r="E78" s="122">
        <f t="shared" si="278"/>
        <v>80000</v>
      </c>
      <c r="F78" s="122">
        <f t="shared" si="278"/>
        <v>80000</v>
      </c>
      <c r="G78" s="122">
        <f t="shared" si="278"/>
        <v>80000</v>
      </c>
      <c r="H78" s="12">
        <f t="shared" ref="H78:S78" si="279">($C78/12)*H142</f>
        <v>0</v>
      </c>
      <c r="I78" s="12">
        <f t="shared" si="279"/>
        <v>0</v>
      </c>
      <c r="J78" s="12">
        <f t="shared" si="279"/>
        <v>0</v>
      </c>
      <c r="K78" s="12">
        <f t="shared" si="279"/>
        <v>0</v>
      </c>
      <c r="L78" s="12">
        <f t="shared" si="279"/>
        <v>0</v>
      </c>
      <c r="M78" s="12">
        <f t="shared" si="279"/>
        <v>0</v>
      </c>
      <c r="N78" s="12">
        <f t="shared" si="279"/>
        <v>0</v>
      </c>
      <c r="O78" s="12">
        <f t="shared" si="279"/>
        <v>0</v>
      </c>
      <c r="P78" s="12">
        <f t="shared" si="279"/>
        <v>0</v>
      </c>
      <c r="Q78" s="12">
        <f t="shared" si="279"/>
        <v>0</v>
      </c>
      <c r="R78" s="12">
        <f t="shared" si="279"/>
        <v>0</v>
      </c>
      <c r="S78" s="12">
        <f t="shared" si="279"/>
        <v>0</v>
      </c>
      <c r="T78" s="12">
        <f t="shared" ref="T78:AE78" si="280">($D$78/12)*T142</f>
        <v>0</v>
      </c>
      <c r="U78" s="12">
        <f t="shared" si="280"/>
        <v>0</v>
      </c>
      <c r="V78" s="12">
        <f t="shared" si="280"/>
        <v>0</v>
      </c>
      <c r="W78" s="12">
        <f t="shared" si="280"/>
        <v>0</v>
      </c>
      <c r="X78" s="12">
        <f t="shared" si="280"/>
        <v>0</v>
      </c>
      <c r="Y78" s="12">
        <f t="shared" si="280"/>
        <v>0</v>
      </c>
      <c r="Z78" s="12">
        <f t="shared" si="280"/>
        <v>0</v>
      </c>
      <c r="AA78" s="12">
        <f t="shared" si="280"/>
        <v>0</v>
      </c>
      <c r="AB78" s="12">
        <f t="shared" si="280"/>
        <v>0</v>
      </c>
      <c r="AC78" s="12">
        <f t="shared" si="280"/>
        <v>0</v>
      </c>
      <c r="AD78" s="12">
        <f t="shared" si="280"/>
        <v>0</v>
      </c>
      <c r="AE78" s="12">
        <f t="shared" si="280"/>
        <v>6666.666667</v>
      </c>
      <c r="AF78" s="12">
        <f t="shared" ref="AF78:AQ78" si="281">($E78/12)*AF142</f>
        <v>0</v>
      </c>
      <c r="AG78" s="12">
        <f t="shared" si="281"/>
        <v>0</v>
      </c>
      <c r="AH78" s="12">
        <f t="shared" si="281"/>
        <v>0</v>
      </c>
      <c r="AI78" s="12">
        <f t="shared" si="281"/>
        <v>0</v>
      </c>
      <c r="AJ78" s="12">
        <f t="shared" si="281"/>
        <v>0</v>
      </c>
      <c r="AK78" s="12">
        <f t="shared" si="281"/>
        <v>0</v>
      </c>
      <c r="AL78" s="12">
        <f t="shared" si="281"/>
        <v>0</v>
      </c>
      <c r="AM78" s="12">
        <f t="shared" si="281"/>
        <v>0</v>
      </c>
      <c r="AN78" s="12">
        <f t="shared" si="281"/>
        <v>0</v>
      </c>
      <c r="AO78" s="12">
        <f t="shared" si="281"/>
        <v>0</v>
      </c>
      <c r="AP78" s="12">
        <f t="shared" si="281"/>
        <v>0</v>
      </c>
      <c r="AQ78" s="12">
        <f t="shared" si="281"/>
        <v>0</v>
      </c>
      <c r="AR78" s="12">
        <f t="shared" ref="AR78:BC78" si="282">($F78/12)*AR142</f>
        <v>0</v>
      </c>
      <c r="AS78" s="12">
        <f t="shared" si="282"/>
        <v>0</v>
      </c>
      <c r="AT78" s="12">
        <f t="shared" si="282"/>
        <v>0</v>
      </c>
      <c r="AU78" s="12">
        <f t="shared" si="282"/>
        <v>0</v>
      </c>
      <c r="AV78" s="12">
        <f t="shared" si="282"/>
        <v>0</v>
      </c>
      <c r="AW78" s="12">
        <f t="shared" si="282"/>
        <v>0</v>
      </c>
      <c r="AX78" s="12">
        <f t="shared" si="282"/>
        <v>0</v>
      </c>
      <c r="AY78" s="12">
        <f t="shared" si="282"/>
        <v>0</v>
      </c>
      <c r="AZ78" s="12">
        <f t="shared" si="282"/>
        <v>0</v>
      </c>
      <c r="BA78" s="12">
        <f t="shared" si="282"/>
        <v>0</v>
      </c>
      <c r="BB78" s="12">
        <f t="shared" si="282"/>
        <v>0</v>
      </c>
      <c r="BC78" s="12">
        <f t="shared" si="282"/>
        <v>0</v>
      </c>
      <c r="BD78" s="12">
        <f t="shared" ref="BD78:BO78" si="283">($G78/12)*BD142</f>
        <v>0</v>
      </c>
      <c r="BE78" s="12">
        <f t="shared" si="283"/>
        <v>0</v>
      </c>
      <c r="BF78" s="12">
        <f t="shared" si="283"/>
        <v>0</v>
      </c>
      <c r="BG78" s="12">
        <f t="shared" si="283"/>
        <v>0</v>
      </c>
      <c r="BH78" s="12">
        <f t="shared" si="283"/>
        <v>0</v>
      </c>
      <c r="BI78" s="12">
        <f t="shared" si="283"/>
        <v>0</v>
      </c>
      <c r="BJ78" s="12">
        <f t="shared" si="283"/>
        <v>0</v>
      </c>
      <c r="BK78" s="12">
        <f t="shared" si="283"/>
        <v>0</v>
      </c>
      <c r="BL78" s="12">
        <f t="shared" si="283"/>
        <v>0</v>
      </c>
      <c r="BM78" s="12">
        <f t="shared" si="283"/>
        <v>0</v>
      </c>
      <c r="BN78" s="12">
        <f t="shared" si="283"/>
        <v>0</v>
      </c>
      <c r="BO78" s="12">
        <f t="shared" si="283"/>
        <v>0</v>
      </c>
    </row>
    <row r="79" ht="15.75" customHeight="1">
      <c r="A79" s="171" t="s">
        <v>278</v>
      </c>
      <c r="B79" s="125">
        <v>0.05</v>
      </c>
      <c r="C79" s="172">
        <v>95000.0</v>
      </c>
      <c r="D79" s="122">
        <f t="shared" ref="D79:G79" si="284">+C79*(1+$B$26)</f>
        <v>95000</v>
      </c>
      <c r="E79" s="122">
        <f t="shared" si="284"/>
        <v>95000</v>
      </c>
      <c r="F79" s="122">
        <f t="shared" si="284"/>
        <v>95000</v>
      </c>
      <c r="G79" s="122">
        <f t="shared" si="284"/>
        <v>95000</v>
      </c>
      <c r="H79" s="12">
        <f t="shared" ref="H79:S79" si="285">($C79/12)*H143</f>
        <v>0</v>
      </c>
      <c r="I79" s="12">
        <f t="shared" si="285"/>
        <v>0</v>
      </c>
      <c r="J79" s="12">
        <f t="shared" si="285"/>
        <v>0</v>
      </c>
      <c r="K79" s="12">
        <f t="shared" si="285"/>
        <v>0</v>
      </c>
      <c r="L79" s="12">
        <f t="shared" si="285"/>
        <v>0</v>
      </c>
      <c r="M79" s="12">
        <f t="shared" si="285"/>
        <v>0</v>
      </c>
      <c r="N79" s="12">
        <f t="shared" si="285"/>
        <v>0</v>
      </c>
      <c r="O79" s="12">
        <f t="shared" si="285"/>
        <v>0</v>
      </c>
      <c r="P79" s="12">
        <f t="shared" si="285"/>
        <v>0</v>
      </c>
      <c r="Q79" s="12">
        <f t="shared" si="285"/>
        <v>0</v>
      </c>
      <c r="R79" s="12">
        <f t="shared" si="285"/>
        <v>0</v>
      </c>
      <c r="S79" s="12">
        <f t="shared" si="285"/>
        <v>0</v>
      </c>
      <c r="T79" s="12">
        <f t="shared" ref="T79:AE79" si="286">($D$79/12)*T143</f>
        <v>0</v>
      </c>
      <c r="U79" s="12">
        <f t="shared" si="286"/>
        <v>0</v>
      </c>
      <c r="V79" s="12">
        <f t="shared" si="286"/>
        <v>0</v>
      </c>
      <c r="W79" s="12">
        <f t="shared" si="286"/>
        <v>0</v>
      </c>
      <c r="X79" s="12">
        <f t="shared" si="286"/>
        <v>0</v>
      </c>
      <c r="Y79" s="12">
        <f t="shared" si="286"/>
        <v>0</v>
      </c>
      <c r="Z79" s="12">
        <f t="shared" si="286"/>
        <v>0</v>
      </c>
      <c r="AA79" s="12">
        <f t="shared" si="286"/>
        <v>0</v>
      </c>
      <c r="AB79" s="12">
        <f t="shared" si="286"/>
        <v>0</v>
      </c>
      <c r="AC79" s="12">
        <f t="shared" si="286"/>
        <v>0</v>
      </c>
      <c r="AD79" s="12">
        <f t="shared" si="286"/>
        <v>0</v>
      </c>
      <c r="AE79" s="12">
        <f t="shared" si="286"/>
        <v>0</v>
      </c>
      <c r="AF79" s="12">
        <f t="shared" ref="AF79:AQ79" si="287">($E79/12)*AF143</f>
        <v>7916.666667</v>
      </c>
      <c r="AG79" s="12">
        <f t="shared" si="287"/>
        <v>0</v>
      </c>
      <c r="AH79" s="12">
        <f t="shared" si="287"/>
        <v>0</v>
      </c>
      <c r="AI79" s="12">
        <f t="shared" si="287"/>
        <v>0</v>
      </c>
      <c r="AJ79" s="12">
        <f t="shared" si="287"/>
        <v>0</v>
      </c>
      <c r="AK79" s="12">
        <f t="shared" si="287"/>
        <v>0</v>
      </c>
      <c r="AL79" s="12">
        <f t="shared" si="287"/>
        <v>0</v>
      </c>
      <c r="AM79" s="12">
        <f t="shared" si="287"/>
        <v>0</v>
      </c>
      <c r="AN79" s="12">
        <f t="shared" si="287"/>
        <v>0</v>
      </c>
      <c r="AO79" s="12">
        <f t="shared" si="287"/>
        <v>0</v>
      </c>
      <c r="AP79" s="12">
        <f t="shared" si="287"/>
        <v>0</v>
      </c>
      <c r="AQ79" s="12">
        <f t="shared" si="287"/>
        <v>0</v>
      </c>
      <c r="AR79" s="12">
        <f t="shared" ref="AR79:BC79" si="288">($F79/12)*AR143</f>
        <v>0</v>
      </c>
      <c r="AS79" s="12">
        <f t="shared" si="288"/>
        <v>0</v>
      </c>
      <c r="AT79" s="12">
        <f t="shared" si="288"/>
        <v>0</v>
      </c>
      <c r="AU79" s="12">
        <f t="shared" si="288"/>
        <v>0</v>
      </c>
      <c r="AV79" s="12">
        <f t="shared" si="288"/>
        <v>0</v>
      </c>
      <c r="AW79" s="12">
        <f t="shared" si="288"/>
        <v>0</v>
      </c>
      <c r="AX79" s="12">
        <f t="shared" si="288"/>
        <v>0</v>
      </c>
      <c r="AY79" s="12">
        <f t="shared" si="288"/>
        <v>0</v>
      </c>
      <c r="AZ79" s="12">
        <f t="shared" si="288"/>
        <v>0</v>
      </c>
      <c r="BA79" s="12">
        <f t="shared" si="288"/>
        <v>0</v>
      </c>
      <c r="BB79" s="12">
        <f t="shared" si="288"/>
        <v>0</v>
      </c>
      <c r="BC79" s="12">
        <f t="shared" si="288"/>
        <v>0</v>
      </c>
      <c r="BD79" s="12">
        <f t="shared" ref="BD79:BO79" si="289">($G79/12)*BD143</f>
        <v>0</v>
      </c>
      <c r="BE79" s="12">
        <f t="shared" si="289"/>
        <v>0</v>
      </c>
      <c r="BF79" s="12">
        <f t="shared" si="289"/>
        <v>0</v>
      </c>
      <c r="BG79" s="12">
        <f t="shared" si="289"/>
        <v>0</v>
      </c>
      <c r="BH79" s="12">
        <f t="shared" si="289"/>
        <v>0</v>
      </c>
      <c r="BI79" s="12">
        <f t="shared" si="289"/>
        <v>0</v>
      </c>
      <c r="BJ79" s="12">
        <f t="shared" si="289"/>
        <v>0</v>
      </c>
      <c r="BK79" s="12">
        <f t="shared" si="289"/>
        <v>0</v>
      </c>
      <c r="BL79" s="12">
        <f t="shared" si="289"/>
        <v>0</v>
      </c>
      <c r="BM79" s="12">
        <f t="shared" si="289"/>
        <v>0</v>
      </c>
      <c r="BN79" s="12">
        <f t="shared" si="289"/>
        <v>0</v>
      </c>
      <c r="BO79" s="12">
        <f t="shared" si="289"/>
        <v>0</v>
      </c>
    </row>
    <row r="80" ht="15.75" customHeight="1">
      <c r="A80" s="171" t="s">
        <v>279</v>
      </c>
      <c r="B80" s="125">
        <v>0.05</v>
      </c>
      <c r="C80" s="172">
        <v>95000.0</v>
      </c>
      <c r="D80" s="122">
        <f t="shared" ref="D80:G80" si="290">+C80*(1+$B$26)</f>
        <v>95000</v>
      </c>
      <c r="E80" s="122">
        <f t="shared" si="290"/>
        <v>95000</v>
      </c>
      <c r="F80" s="122">
        <f t="shared" si="290"/>
        <v>95000</v>
      </c>
      <c r="G80" s="122">
        <f t="shared" si="290"/>
        <v>95000</v>
      </c>
      <c r="H80" s="12">
        <f t="shared" ref="H80:S80" si="291">($C80/12)*H144</f>
        <v>0</v>
      </c>
      <c r="I80" s="12">
        <f t="shared" si="291"/>
        <v>0</v>
      </c>
      <c r="J80" s="12">
        <f t="shared" si="291"/>
        <v>0</v>
      </c>
      <c r="K80" s="12">
        <f t="shared" si="291"/>
        <v>0</v>
      </c>
      <c r="L80" s="12">
        <f t="shared" si="291"/>
        <v>0</v>
      </c>
      <c r="M80" s="12">
        <f t="shared" si="291"/>
        <v>0</v>
      </c>
      <c r="N80" s="12">
        <f t="shared" si="291"/>
        <v>0</v>
      </c>
      <c r="O80" s="12">
        <f t="shared" si="291"/>
        <v>0</v>
      </c>
      <c r="P80" s="12">
        <f t="shared" si="291"/>
        <v>0</v>
      </c>
      <c r="Q80" s="12">
        <f t="shared" si="291"/>
        <v>0</v>
      </c>
      <c r="R80" s="12">
        <f t="shared" si="291"/>
        <v>0</v>
      </c>
      <c r="S80" s="12">
        <f t="shared" si="291"/>
        <v>0</v>
      </c>
      <c r="T80" s="12">
        <f t="shared" ref="T80:AE80" si="292">($D$80/12)*T144</f>
        <v>0</v>
      </c>
      <c r="U80" s="12">
        <f t="shared" si="292"/>
        <v>0</v>
      </c>
      <c r="V80" s="12">
        <f t="shared" si="292"/>
        <v>0</v>
      </c>
      <c r="W80" s="12">
        <f t="shared" si="292"/>
        <v>0</v>
      </c>
      <c r="X80" s="12">
        <f t="shared" si="292"/>
        <v>0</v>
      </c>
      <c r="Y80" s="12">
        <f t="shared" si="292"/>
        <v>0</v>
      </c>
      <c r="Z80" s="12">
        <f t="shared" si="292"/>
        <v>0</v>
      </c>
      <c r="AA80" s="12">
        <f t="shared" si="292"/>
        <v>0</v>
      </c>
      <c r="AB80" s="12">
        <f t="shared" si="292"/>
        <v>0</v>
      </c>
      <c r="AC80" s="12">
        <f t="shared" si="292"/>
        <v>0</v>
      </c>
      <c r="AD80" s="12">
        <f t="shared" si="292"/>
        <v>0</v>
      </c>
      <c r="AE80" s="12">
        <f t="shared" si="292"/>
        <v>0</v>
      </c>
      <c r="AF80" s="12">
        <f t="shared" ref="AF80:AQ80" si="293">($E80/12)*AF144</f>
        <v>7916.666667</v>
      </c>
      <c r="AG80" s="12">
        <f t="shared" si="293"/>
        <v>0</v>
      </c>
      <c r="AH80" s="12">
        <f t="shared" si="293"/>
        <v>0</v>
      </c>
      <c r="AI80" s="12">
        <f t="shared" si="293"/>
        <v>0</v>
      </c>
      <c r="AJ80" s="12">
        <f t="shared" si="293"/>
        <v>0</v>
      </c>
      <c r="AK80" s="12">
        <f t="shared" si="293"/>
        <v>0</v>
      </c>
      <c r="AL80" s="12">
        <f t="shared" si="293"/>
        <v>0</v>
      </c>
      <c r="AM80" s="12">
        <f t="shared" si="293"/>
        <v>0</v>
      </c>
      <c r="AN80" s="12">
        <f t="shared" si="293"/>
        <v>0</v>
      </c>
      <c r="AO80" s="12">
        <f t="shared" si="293"/>
        <v>0</v>
      </c>
      <c r="AP80" s="12">
        <f t="shared" si="293"/>
        <v>0</v>
      </c>
      <c r="AQ80" s="12">
        <f t="shared" si="293"/>
        <v>0</v>
      </c>
      <c r="AR80" s="12">
        <f t="shared" ref="AR80:BC80" si="294">($F80/12)*AR144</f>
        <v>0</v>
      </c>
      <c r="AS80" s="12">
        <f t="shared" si="294"/>
        <v>0</v>
      </c>
      <c r="AT80" s="12">
        <f t="shared" si="294"/>
        <v>0</v>
      </c>
      <c r="AU80" s="12">
        <f t="shared" si="294"/>
        <v>0</v>
      </c>
      <c r="AV80" s="12">
        <f t="shared" si="294"/>
        <v>0</v>
      </c>
      <c r="AW80" s="12">
        <f t="shared" si="294"/>
        <v>0</v>
      </c>
      <c r="AX80" s="12">
        <f t="shared" si="294"/>
        <v>0</v>
      </c>
      <c r="AY80" s="12">
        <f t="shared" si="294"/>
        <v>0</v>
      </c>
      <c r="AZ80" s="12">
        <f t="shared" si="294"/>
        <v>0</v>
      </c>
      <c r="BA80" s="12">
        <f t="shared" si="294"/>
        <v>0</v>
      </c>
      <c r="BB80" s="12">
        <f t="shared" si="294"/>
        <v>0</v>
      </c>
      <c r="BC80" s="12">
        <f t="shared" si="294"/>
        <v>0</v>
      </c>
      <c r="BD80" s="12">
        <f t="shared" ref="BD80:BO80" si="295">($G80/12)*BD144</f>
        <v>0</v>
      </c>
      <c r="BE80" s="12">
        <f t="shared" si="295"/>
        <v>0</v>
      </c>
      <c r="BF80" s="12">
        <f t="shared" si="295"/>
        <v>0</v>
      </c>
      <c r="BG80" s="12">
        <f t="shared" si="295"/>
        <v>0</v>
      </c>
      <c r="BH80" s="12">
        <f t="shared" si="295"/>
        <v>0</v>
      </c>
      <c r="BI80" s="12">
        <f t="shared" si="295"/>
        <v>0</v>
      </c>
      <c r="BJ80" s="12">
        <f t="shared" si="295"/>
        <v>0</v>
      </c>
      <c r="BK80" s="12">
        <f t="shared" si="295"/>
        <v>0</v>
      </c>
      <c r="BL80" s="12">
        <f t="shared" si="295"/>
        <v>0</v>
      </c>
      <c r="BM80" s="12">
        <f t="shared" si="295"/>
        <v>0</v>
      </c>
      <c r="BN80" s="12">
        <f t="shared" si="295"/>
        <v>0</v>
      </c>
      <c r="BO80" s="12">
        <f t="shared" si="295"/>
        <v>0</v>
      </c>
    </row>
    <row r="81" ht="15.75" customHeight="1">
      <c r="A81" s="171"/>
      <c r="B81" s="76"/>
      <c r="C81" s="172"/>
      <c r="D81" s="70"/>
      <c r="E81" s="70"/>
      <c r="F81" s="70"/>
      <c r="G81" s="70"/>
      <c r="H81" s="12">
        <f t="shared" ref="H81:S81" si="296">(C81/12)*H152</f>
        <v>0</v>
      </c>
      <c r="I81" s="12">
        <f t="shared" si="296"/>
        <v>0</v>
      </c>
      <c r="J81" s="12">
        <f t="shared" si="296"/>
        <v>0</v>
      </c>
      <c r="K81" s="12">
        <f t="shared" si="296"/>
        <v>0</v>
      </c>
      <c r="L81" s="12">
        <f t="shared" si="296"/>
        <v>0</v>
      </c>
      <c r="M81" s="12">
        <f t="shared" si="296"/>
        <v>0</v>
      </c>
      <c r="N81" s="12">
        <f t="shared" si="296"/>
        <v>0</v>
      </c>
      <c r="O81" s="12">
        <f t="shared" si="296"/>
        <v>0</v>
      </c>
      <c r="P81" s="12">
        <f t="shared" si="296"/>
        <v>0</v>
      </c>
      <c r="Q81" s="12">
        <f t="shared" si="296"/>
        <v>0</v>
      </c>
      <c r="R81" s="12">
        <f t="shared" si="296"/>
        <v>0</v>
      </c>
      <c r="S81" s="12">
        <f t="shared" si="296"/>
        <v>0</v>
      </c>
      <c r="T81" s="12">
        <f t="shared" ref="T81:AE81" si="297">($D$81/12)*T145</f>
        <v>0</v>
      </c>
      <c r="U81" s="12">
        <f t="shared" si="297"/>
        <v>0</v>
      </c>
      <c r="V81" s="12">
        <f t="shared" si="297"/>
        <v>0</v>
      </c>
      <c r="W81" s="12">
        <f t="shared" si="297"/>
        <v>0</v>
      </c>
      <c r="X81" s="12">
        <f t="shared" si="297"/>
        <v>0</v>
      </c>
      <c r="Y81" s="12">
        <f t="shared" si="297"/>
        <v>0</v>
      </c>
      <c r="Z81" s="12">
        <f t="shared" si="297"/>
        <v>0</v>
      </c>
      <c r="AA81" s="12">
        <f t="shared" si="297"/>
        <v>0</v>
      </c>
      <c r="AB81" s="12">
        <f t="shared" si="297"/>
        <v>0</v>
      </c>
      <c r="AC81" s="12">
        <f t="shared" si="297"/>
        <v>0</v>
      </c>
      <c r="AD81" s="12">
        <f t="shared" si="297"/>
        <v>0</v>
      </c>
      <c r="AE81" s="12">
        <f t="shared" si="297"/>
        <v>0</v>
      </c>
      <c r="AF81" s="12">
        <f t="shared" ref="AF81:AQ81" si="298">($E81/12)*AF145</f>
        <v>0</v>
      </c>
      <c r="AG81" s="12">
        <f t="shared" si="298"/>
        <v>0</v>
      </c>
      <c r="AH81" s="12">
        <f t="shared" si="298"/>
        <v>0</v>
      </c>
      <c r="AI81" s="12">
        <f t="shared" si="298"/>
        <v>0</v>
      </c>
      <c r="AJ81" s="12">
        <f t="shared" si="298"/>
        <v>0</v>
      </c>
      <c r="AK81" s="12">
        <f t="shared" si="298"/>
        <v>0</v>
      </c>
      <c r="AL81" s="12">
        <f t="shared" si="298"/>
        <v>0</v>
      </c>
      <c r="AM81" s="12">
        <f t="shared" si="298"/>
        <v>0</v>
      </c>
      <c r="AN81" s="12">
        <f t="shared" si="298"/>
        <v>0</v>
      </c>
      <c r="AO81" s="12">
        <f t="shared" si="298"/>
        <v>0</v>
      </c>
      <c r="AP81" s="12">
        <f t="shared" si="298"/>
        <v>0</v>
      </c>
      <c r="AQ81" s="12">
        <f t="shared" si="298"/>
        <v>0</v>
      </c>
      <c r="AR81" s="12">
        <f t="shared" ref="AR81:BC81" si="299">($F81/12)*AR145</f>
        <v>0</v>
      </c>
      <c r="AS81" s="12">
        <f t="shared" si="299"/>
        <v>0</v>
      </c>
      <c r="AT81" s="12">
        <f t="shared" si="299"/>
        <v>0</v>
      </c>
      <c r="AU81" s="12">
        <f t="shared" si="299"/>
        <v>0</v>
      </c>
      <c r="AV81" s="12">
        <f t="shared" si="299"/>
        <v>0</v>
      </c>
      <c r="AW81" s="12">
        <f t="shared" si="299"/>
        <v>0</v>
      </c>
      <c r="AX81" s="12">
        <f t="shared" si="299"/>
        <v>0</v>
      </c>
      <c r="AY81" s="12">
        <f t="shared" si="299"/>
        <v>0</v>
      </c>
      <c r="AZ81" s="12">
        <f t="shared" si="299"/>
        <v>0</v>
      </c>
      <c r="BA81" s="12">
        <f t="shared" si="299"/>
        <v>0</v>
      </c>
      <c r="BB81" s="12">
        <f t="shared" si="299"/>
        <v>0</v>
      </c>
      <c r="BC81" s="12">
        <f t="shared" si="299"/>
        <v>0</v>
      </c>
      <c r="BD81" s="12">
        <f t="shared" ref="BD81:BO81" si="300">($G81/12)*BD145</f>
        <v>0</v>
      </c>
      <c r="BE81" s="12">
        <f t="shared" si="300"/>
        <v>0</v>
      </c>
      <c r="BF81" s="12">
        <f t="shared" si="300"/>
        <v>0</v>
      </c>
      <c r="BG81" s="12">
        <f t="shared" si="300"/>
        <v>0</v>
      </c>
      <c r="BH81" s="12">
        <f t="shared" si="300"/>
        <v>0</v>
      </c>
      <c r="BI81" s="12">
        <f t="shared" si="300"/>
        <v>0</v>
      </c>
      <c r="BJ81" s="12">
        <f t="shared" si="300"/>
        <v>0</v>
      </c>
      <c r="BK81" s="12">
        <f t="shared" si="300"/>
        <v>0</v>
      </c>
      <c r="BL81" s="12">
        <f t="shared" si="300"/>
        <v>0</v>
      </c>
      <c r="BM81" s="12">
        <f t="shared" si="300"/>
        <v>0</v>
      </c>
      <c r="BN81" s="12">
        <f t="shared" si="300"/>
        <v>0</v>
      </c>
      <c r="BO81" s="12">
        <f t="shared" si="300"/>
        <v>0</v>
      </c>
    </row>
    <row r="82" ht="15.75" customHeight="1">
      <c r="A82" s="76" t="s">
        <v>280</v>
      </c>
      <c r="B82" s="76"/>
      <c r="C82" s="172"/>
      <c r="D82" s="70"/>
      <c r="E82" s="70"/>
      <c r="F82" s="70"/>
      <c r="G82" s="70"/>
      <c r="H82" s="181">
        <f t="shared" ref="H82:BO82" si="301">SUM(H57:H72)</f>
        <v>0</v>
      </c>
      <c r="I82" s="181">
        <f t="shared" si="301"/>
        <v>0</v>
      </c>
      <c r="J82" s="181">
        <f t="shared" si="301"/>
        <v>0</v>
      </c>
      <c r="K82" s="181">
        <f t="shared" si="301"/>
        <v>15000</v>
      </c>
      <c r="L82" s="181">
        <f t="shared" si="301"/>
        <v>15000</v>
      </c>
      <c r="M82" s="181">
        <f t="shared" si="301"/>
        <v>15000</v>
      </c>
      <c r="N82" s="181">
        <f t="shared" si="301"/>
        <v>15000</v>
      </c>
      <c r="O82" s="181">
        <f t="shared" si="301"/>
        <v>29583.33333</v>
      </c>
      <c r="P82" s="181">
        <f t="shared" si="301"/>
        <v>63333.33333</v>
      </c>
      <c r="Q82" s="181">
        <f t="shared" si="301"/>
        <v>124166.6667</v>
      </c>
      <c r="R82" s="181">
        <f t="shared" si="301"/>
        <v>124166.6667</v>
      </c>
      <c r="S82" s="181">
        <f t="shared" si="301"/>
        <v>136666.6667</v>
      </c>
      <c r="T82" s="181">
        <f t="shared" si="301"/>
        <v>136666.6667</v>
      </c>
      <c r="U82" s="181">
        <f t="shared" si="301"/>
        <v>136666.6667</v>
      </c>
      <c r="V82" s="181">
        <f t="shared" si="301"/>
        <v>136666.6667</v>
      </c>
      <c r="W82" s="181">
        <f t="shared" si="301"/>
        <v>136666.6667</v>
      </c>
      <c r="X82" s="181">
        <f t="shared" si="301"/>
        <v>136666.6667</v>
      </c>
      <c r="Y82" s="181">
        <f t="shared" si="301"/>
        <v>136666.6667</v>
      </c>
      <c r="Z82" s="181">
        <f t="shared" si="301"/>
        <v>136666.6667</v>
      </c>
      <c r="AA82" s="181">
        <f t="shared" si="301"/>
        <v>184166.6667</v>
      </c>
      <c r="AB82" s="181">
        <f t="shared" si="301"/>
        <v>184166.6667</v>
      </c>
      <c r="AC82" s="181">
        <f t="shared" si="301"/>
        <v>184166.6667</v>
      </c>
      <c r="AD82" s="181">
        <f t="shared" si="301"/>
        <v>184166.6667</v>
      </c>
      <c r="AE82" s="181">
        <f t="shared" si="301"/>
        <v>184166.6667</v>
      </c>
      <c r="AF82" s="181">
        <f t="shared" si="301"/>
        <v>184166.6667</v>
      </c>
      <c r="AG82" s="181">
        <f t="shared" si="301"/>
        <v>184166.6667</v>
      </c>
      <c r="AH82" s="181">
        <f t="shared" si="301"/>
        <v>184166.6667</v>
      </c>
      <c r="AI82" s="181">
        <f t="shared" si="301"/>
        <v>184166.6667</v>
      </c>
      <c r="AJ82" s="181">
        <f t="shared" si="301"/>
        <v>184166.6667</v>
      </c>
      <c r="AK82" s="181">
        <f t="shared" si="301"/>
        <v>184166.6667</v>
      </c>
      <c r="AL82" s="181">
        <f t="shared" si="301"/>
        <v>184166.6667</v>
      </c>
      <c r="AM82" s="181">
        <f t="shared" si="301"/>
        <v>184166.6667</v>
      </c>
      <c r="AN82" s="181">
        <f t="shared" si="301"/>
        <v>184166.6667</v>
      </c>
      <c r="AO82" s="181">
        <f t="shared" si="301"/>
        <v>184166.6667</v>
      </c>
      <c r="AP82" s="181">
        <f t="shared" si="301"/>
        <v>184166.6667</v>
      </c>
      <c r="AQ82" s="181">
        <f t="shared" si="301"/>
        <v>184166.6667</v>
      </c>
      <c r="AR82" s="181">
        <f t="shared" si="301"/>
        <v>184166.6667</v>
      </c>
      <c r="AS82" s="181">
        <f t="shared" si="301"/>
        <v>184166.6667</v>
      </c>
      <c r="AT82" s="181">
        <f t="shared" si="301"/>
        <v>184166.6667</v>
      </c>
      <c r="AU82" s="181">
        <f t="shared" si="301"/>
        <v>184166.6667</v>
      </c>
      <c r="AV82" s="181">
        <f t="shared" si="301"/>
        <v>184166.6667</v>
      </c>
      <c r="AW82" s="181">
        <f t="shared" si="301"/>
        <v>184166.6667</v>
      </c>
      <c r="AX82" s="181">
        <f t="shared" si="301"/>
        <v>184166.6667</v>
      </c>
      <c r="AY82" s="181">
        <f t="shared" si="301"/>
        <v>184166.6667</v>
      </c>
      <c r="AZ82" s="181">
        <f t="shared" si="301"/>
        <v>184166.6667</v>
      </c>
      <c r="BA82" s="181">
        <f t="shared" si="301"/>
        <v>184166.6667</v>
      </c>
      <c r="BB82" s="181">
        <f t="shared" si="301"/>
        <v>184166.6667</v>
      </c>
      <c r="BC82" s="181">
        <f t="shared" si="301"/>
        <v>184166.6667</v>
      </c>
      <c r="BD82" s="181">
        <f t="shared" si="301"/>
        <v>184166.6667</v>
      </c>
      <c r="BE82" s="181">
        <f t="shared" si="301"/>
        <v>184166.6667</v>
      </c>
      <c r="BF82" s="181">
        <f t="shared" si="301"/>
        <v>184166.6667</v>
      </c>
      <c r="BG82" s="181">
        <f t="shared" si="301"/>
        <v>184166.6667</v>
      </c>
      <c r="BH82" s="181">
        <f t="shared" si="301"/>
        <v>184166.6667</v>
      </c>
      <c r="BI82" s="181">
        <f t="shared" si="301"/>
        <v>184166.6667</v>
      </c>
      <c r="BJ82" s="181">
        <f t="shared" si="301"/>
        <v>184166.6667</v>
      </c>
      <c r="BK82" s="181">
        <f t="shared" si="301"/>
        <v>184166.6667</v>
      </c>
      <c r="BL82" s="181">
        <f t="shared" si="301"/>
        <v>184166.6667</v>
      </c>
      <c r="BM82" s="181">
        <f t="shared" si="301"/>
        <v>184166.6667</v>
      </c>
      <c r="BN82" s="181">
        <f t="shared" si="301"/>
        <v>184166.6667</v>
      </c>
      <c r="BO82" s="181">
        <f t="shared" si="301"/>
        <v>184166.6667</v>
      </c>
    </row>
    <row r="83" ht="15.75" customHeight="1">
      <c r="A83" s="76"/>
      <c r="B83" s="76"/>
      <c r="C83" s="172"/>
      <c r="D83" s="70"/>
      <c r="E83" s="70"/>
      <c r="F83" s="70"/>
      <c r="G83" s="70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  <c r="AS83" s="166"/>
      <c r="AT83" s="166"/>
      <c r="AU83" s="166"/>
      <c r="AV83" s="166"/>
      <c r="AW83" s="166"/>
      <c r="AX83" s="166"/>
      <c r="AY83" s="166"/>
      <c r="AZ83" s="166"/>
      <c r="BA83" s="166"/>
      <c r="BB83" s="166"/>
      <c r="BC83" s="166"/>
      <c r="BD83" s="166"/>
      <c r="BE83" s="166"/>
      <c r="BF83" s="166"/>
      <c r="BG83" s="166"/>
      <c r="BH83" s="166"/>
      <c r="BI83" s="166"/>
      <c r="BJ83" s="166"/>
      <c r="BK83" s="166"/>
      <c r="BL83" s="166"/>
      <c r="BM83" s="166"/>
      <c r="BN83" s="166"/>
      <c r="BO83" s="166"/>
    </row>
    <row r="84" ht="15.75" customHeight="1">
      <c r="A84" s="76"/>
      <c r="B84" s="76"/>
      <c r="C84" s="70"/>
      <c r="D84" s="70"/>
      <c r="E84" s="70"/>
      <c r="F84" s="70"/>
      <c r="G84" s="70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/>
      <c r="AP84" s="166"/>
      <c r="AQ84" s="166"/>
      <c r="AR84" s="166"/>
      <c r="AS84" s="166"/>
      <c r="AT84" s="166"/>
      <c r="AU84" s="166"/>
      <c r="AV84" s="166"/>
      <c r="AW84" s="166"/>
      <c r="AX84" s="166"/>
      <c r="AY84" s="166"/>
      <c r="AZ84" s="166"/>
      <c r="BA84" s="166"/>
      <c r="BB84" s="166"/>
      <c r="BC84" s="166"/>
      <c r="BD84" s="166"/>
      <c r="BE84" s="166"/>
      <c r="BF84" s="166"/>
      <c r="BG84" s="166"/>
      <c r="BH84" s="166"/>
      <c r="BI84" s="166"/>
      <c r="BJ84" s="166"/>
      <c r="BK84" s="166"/>
      <c r="BL84" s="166"/>
      <c r="BM84" s="166"/>
      <c r="BN84" s="166"/>
      <c r="BO84" s="166"/>
    </row>
    <row r="85" ht="15.75" customHeight="1">
      <c r="A85" s="76" t="s">
        <v>222</v>
      </c>
      <c r="B85" s="76"/>
      <c r="C85" s="70"/>
      <c r="D85" s="70"/>
      <c r="E85" s="70"/>
      <c r="F85" s="70"/>
      <c r="G85" s="70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/>
      <c r="AW85" s="166"/>
      <c r="AX85" s="166"/>
      <c r="AY85" s="166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166"/>
      <c r="BM85" s="166"/>
      <c r="BN85" s="166"/>
      <c r="BO85" s="166"/>
    </row>
    <row r="86" ht="15.75" customHeight="1">
      <c r="A86" s="71" t="s">
        <v>221</v>
      </c>
      <c r="B86" s="71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</row>
    <row r="87" ht="15.75" customHeight="1">
      <c r="A87" s="79" t="s">
        <v>223</v>
      </c>
      <c r="B87" s="79"/>
      <c r="C87" s="110"/>
      <c r="D87" s="110"/>
      <c r="E87" s="110"/>
      <c r="F87" s="110"/>
      <c r="G87" s="110"/>
      <c r="H87" s="178">
        <f>+H102</f>
        <v>3</v>
      </c>
      <c r="I87" s="178">
        <f t="shared" ref="I87:BO87" si="302">+I102-H102</f>
        <v>0</v>
      </c>
      <c r="J87" s="178">
        <f t="shared" si="302"/>
        <v>0</v>
      </c>
      <c r="K87" s="178">
        <f t="shared" si="302"/>
        <v>0</v>
      </c>
      <c r="L87" s="178">
        <f t="shared" si="302"/>
        <v>0</v>
      </c>
      <c r="M87" s="178">
        <f t="shared" si="302"/>
        <v>0</v>
      </c>
      <c r="N87" s="178">
        <f t="shared" si="302"/>
        <v>0</v>
      </c>
      <c r="O87" s="178">
        <f t="shared" si="302"/>
        <v>0</v>
      </c>
      <c r="P87" s="178">
        <f t="shared" si="302"/>
        <v>0</v>
      </c>
      <c r="Q87" s="178">
        <f t="shared" si="302"/>
        <v>0</v>
      </c>
      <c r="R87" s="178">
        <f t="shared" si="302"/>
        <v>0</v>
      </c>
      <c r="S87" s="178">
        <f t="shared" si="302"/>
        <v>0</v>
      </c>
      <c r="T87" s="178">
        <f t="shared" si="302"/>
        <v>0</v>
      </c>
      <c r="U87" s="178">
        <f t="shared" si="302"/>
        <v>0</v>
      </c>
      <c r="V87" s="178">
        <f t="shared" si="302"/>
        <v>0</v>
      </c>
      <c r="W87" s="178">
        <f t="shared" si="302"/>
        <v>0</v>
      </c>
      <c r="X87" s="178">
        <f t="shared" si="302"/>
        <v>0</v>
      </c>
      <c r="Y87" s="178">
        <f t="shared" si="302"/>
        <v>0</v>
      </c>
      <c r="Z87" s="178">
        <f t="shared" si="302"/>
        <v>0</v>
      </c>
      <c r="AA87" s="178">
        <f t="shared" si="302"/>
        <v>4</v>
      </c>
      <c r="AB87" s="178">
        <f t="shared" si="302"/>
        <v>0</v>
      </c>
      <c r="AC87" s="178">
        <f t="shared" si="302"/>
        <v>0</v>
      </c>
      <c r="AD87" s="178">
        <f t="shared" si="302"/>
        <v>0</v>
      </c>
      <c r="AE87" s="178">
        <f t="shared" si="302"/>
        <v>0</v>
      </c>
      <c r="AF87" s="178">
        <f t="shared" si="302"/>
        <v>1</v>
      </c>
      <c r="AG87" s="178">
        <f t="shared" si="302"/>
        <v>0</v>
      </c>
      <c r="AH87" s="178">
        <f t="shared" si="302"/>
        <v>2</v>
      </c>
      <c r="AI87" s="178">
        <f t="shared" si="302"/>
        <v>1</v>
      </c>
      <c r="AJ87" s="178">
        <f t="shared" si="302"/>
        <v>1</v>
      </c>
      <c r="AK87" s="178">
        <f t="shared" si="302"/>
        <v>0</v>
      </c>
      <c r="AL87" s="178">
        <f t="shared" si="302"/>
        <v>0</v>
      </c>
      <c r="AM87" s="178">
        <f t="shared" si="302"/>
        <v>0</v>
      </c>
      <c r="AN87" s="178">
        <f t="shared" si="302"/>
        <v>0</v>
      </c>
      <c r="AO87" s="178">
        <f t="shared" si="302"/>
        <v>0</v>
      </c>
      <c r="AP87" s="178">
        <f t="shared" si="302"/>
        <v>0</v>
      </c>
      <c r="AQ87" s="178">
        <f t="shared" si="302"/>
        <v>0</v>
      </c>
      <c r="AR87" s="178">
        <f t="shared" si="302"/>
        <v>0</v>
      </c>
      <c r="AS87" s="178">
        <f t="shared" si="302"/>
        <v>0</v>
      </c>
      <c r="AT87" s="178">
        <f t="shared" si="302"/>
        <v>0</v>
      </c>
      <c r="AU87" s="178">
        <f t="shared" si="302"/>
        <v>0</v>
      </c>
      <c r="AV87" s="178">
        <f t="shared" si="302"/>
        <v>0</v>
      </c>
      <c r="AW87" s="178">
        <f t="shared" si="302"/>
        <v>0</v>
      </c>
      <c r="AX87" s="178">
        <f t="shared" si="302"/>
        <v>0</v>
      </c>
      <c r="AY87" s="178">
        <f t="shared" si="302"/>
        <v>0</v>
      </c>
      <c r="AZ87" s="178">
        <f t="shared" si="302"/>
        <v>0</v>
      </c>
      <c r="BA87" s="178">
        <f t="shared" si="302"/>
        <v>0</v>
      </c>
      <c r="BB87" s="178">
        <f t="shared" si="302"/>
        <v>0</v>
      </c>
      <c r="BC87" s="178">
        <f t="shared" si="302"/>
        <v>0</v>
      </c>
      <c r="BD87" s="178">
        <f t="shared" si="302"/>
        <v>0</v>
      </c>
      <c r="BE87" s="178">
        <f t="shared" si="302"/>
        <v>0</v>
      </c>
      <c r="BF87" s="178">
        <f t="shared" si="302"/>
        <v>0</v>
      </c>
      <c r="BG87" s="178">
        <f t="shared" si="302"/>
        <v>0</v>
      </c>
      <c r="BH87" s="178">
        <f t="shared" si="302"/>
        <v>0</v>
      </c>
      <c r="BI87" s="178">
        <f t="shared" si="302"/>
        <v>0</v>
      </c>
      <c r="BJ87" s="178">
        <f t="shared" si="302"/>
        <v>0</v>
      </c>
      <c r="BK87" s="178">
        <f t="shared" si="302"/>
        <v>0</v>
      </c>
      <c r="BL87" s="178">
        <f t="shared" si="302"/>
        <v>0</v>
      </c>
      <c r="BM87" s="178">
        <f t="shared" si="302"/>
        <v>0</v>
      </c>
      <c r="BN87" s="178">
        <f t="shared" si="302"/>
        <v>0</v>
      </c>
      <c r="BO87" s="178">
        <f t="shared" si="302"/>
        <v>0</v>
      </c>
    </row>
    <row r="88" ht="15.75" customHeight="1">
      <c r="A88" s="79" t="s">
        <v>224</v>
      </c>
      <c r="B88" s="79"/>
      <c r="C88" s="110"/>
      <c r="D88" s="110"/>
      <c r="E88" s="110"/>
      <c r="F88" s="110"/>
      <c r="G88" s="110"/>
      <c r="H88" s="178">
        <v>0.0</v>
      </c>
      <c r="I88" s="178">
        <v>0.0</v>
      </c>
      <c r="J88" s="178">
        <v>0.0</v>
      </c>
      <c r="K88" s="178">
        <v>0.0</v>
      </c>
      <c r="L88" s="178">
        <v>0.0</v>
      </c>
      <c r="M88" s="178">
        <v>0.0</v>
      </c>
      <c r="N88" s="178">
        <v>0.0</v>
      </c>
      <c r="O88" s="178">
        <v>0.0</v>
      </c>
      <c r="P88" s="178">
        <v>0.0</v>
      </c>
      <c r="Q88" s="178">
        <v>0.0</v>
      </c>
      <c r="R88" s="178">
        <v>0.0</v>
      </c>
      <c r="S88" s="178">
        <v>0.0</v>
      </c>
      <c r="T88" s="178">
        <v>0.0</v>
      </c>
      <c r="U88" s="178">
        <v>0.0</v>
      </c>
      <c r="V88" s="178">
        <v>0.0</v>
      </c>
      <c r="W88" s="178">
        <v>0.0</v>
      </c>
      <c r="X88" s="178">
        <v>0.0</v>
      </c>
      <c r="Y88" s="178">
        <v>0.0</v>
      </c>
      <c r="Z88" s="178">
        <v>0.0</v>
      </c>
      <c r="AA88" s="178">
        <v>0.0</v>
      </c>
      <c r="AB88" s="178">
        <v>0.0</v>
      </c>
      <c r="AC88" s="178">
        <v>0.0</v>
      </c>
      <c r="AD88" s="178">
        <v>0.0</v>
      </c>
      <c r="AE88" s="178">
        <v>0.0</v>
      </c>
      <c r="AF88" s="178">
        <v>0.0</v>
      </c>
      <c r="AG88" s="178">
        <v>0.0</v>
      </c>
      <c r="AH88" s="178">
        <v>0.0</v>
      </c>
      <c r="AI88" s="178">
        <v>0.0</v>
      </c>
      <c r="AJ88" s="178">
        <v>0.0</v>
      </c>
      <c r="AK88" s="178">
        <v>0.0</v>
      </c>
      <c r="AL88" s="178">
        <v>0.0</v>
      </c>
      <c r="AM88" s="178">
        <v>0.0</v>
      </c>
      <c r="AN88" s="178">
        <v>0.0</v>
      </c>
      <c r="AO88" s="178">
        <v>0.0</v>
      </c>
      <c r="AP88" s="178">
        <v>0.0</v>
      </c>
      <c r="AQ88" s="178">
        <v>0.0</v>
      </c>
      <c r="AR88" s="178">
        <v>0.0</v>
      </c>
      <c r="AS88" s="178">
        <v>0.0</v>
      </c>
      <c r="AT88" s="178">
        <v>0.0</v>
      </c>
      <c r="AU88" s="178">
        <v>0.0</v>
      </c>
      <c r="AV88" s="178">
        <v>0.0</v>
      </c>
      <c r="AW88" s="178">
        <v>0.0</v>
      </c>
      <c r="AX88" s="178">
        <v>0.0</v>
      </c>
      <c r="AY88" s="178">
        <v>0.0</v>
      </c>
      <c r="AZ88" s="178">
        <v>0.0</v>
      </c>
      <c r="BA88" s="178">
        <v>0.0</v>
      </c>
      <c r="BB88" s="178">
        <v>0.0</v>
      </c>
      <c r="BC88" s="178">
        <v>0.0</v>
      </c>
      <c r="BD88" s="178">
        <v>0.0</v>
      </c>
      <c r="BE88" s="178">
        <v>0.0</v>
      </c>
      <c r="BF88" s="178">
        <v>0.0</v>
      </c>
      <c r="BG88" s="178">
        <v>0.0</v>
      </c>
      <c r="BH88" s="178">
        <v>0.0</v>
      </c>
      <c r="BI88" s="178">
        <v>0.0</v>
      </c>
      <c r="BJ88" s="178">
        <v>0.0</v>
      </c>
      <c r="BK88" s="178">
        <v>0.0</v>
      </c>
      <c r="BL88" s="178">
        <v>0.0</v>
      </c>
      <c r="BM88" s="178">
        <v>0.0</v>
      </c>
      <c r="BN88" s="178">
        <v>0.0</v>
      </c>
      <c r="BO88" s="178">
        <v>0.0</v>
      </c>
    </row>
    <row r="89" ht="15.75" customHeight="1">
      <c r="A89" s="76" t="s">
        <v>225</v>
      </c>
      <c r="B89" s="76" t="s">
        <v>226</v>
      </c>
      <c r="C89" s="179"/>
      <c r="D89" s="70"/>
      <c r="E89" s="70"/>
      <c r="F89" s="70"/>
      <c r="G89" s="70"/>
      <c r="H89" s="180">
        <f>SUM(H87:H88)</f>
        <v>3</v>
      </c>
      <c r="I89" s="180">
        <f t="shared" ref="I89:BO89" si="303">SUM(I87:I88)+H89</f>
        <v>3</v>
      </c>
      <c r="J89" s="180">
        <f t="shared" si="303"/>
        <v>3</v>
      </c>
      <c r="K89" s="180">
        <f t="shared" si="303"/>
        <v>3</v>
      </c>
      <c r="L89" s="180">
        <f t="shared" si="303"/>
        <v>3</v>
      </c>
      <c r="M89" s="180">
        <f t="shared" si="303"/>
        <v>3</v>
      </c>
      <c r="N89" s="180">
        <f t="shared" si="303"/>
        <v>3</v>
      </c>
      <c r="O89" s="180">
        <f t="shared" si="303"/>
        <v>3</v>
      </c>
      <c r="P89" s="180">
        <f t="shared" si="303"/>
        <v>3</v>
      </c>
      <c r="Q89" s="180">
        <f t="shared" si="303"/>
        <v>3</v>
      </c>
      <c r="R89" s="180">
        <f t="shared" si="303"/>
        <v>3</v>
      </c>
      <c r="S89" s="180">
        <f t="shared" si="303"/>
        <v>3</v>
      </c>
      <c r="T89" s="180">
        <f t="shared" si="303"/>
        <v>3</v>
      </c>
      <c r="U89" s="180">
        <f t="shared" si="303"/>
        <v>3</v>
      </c>
      <c r="V89" s="180">
        <f t="shared" si="303"/>
        <v>3</v>
      </c>
      <c r="W89" s="180">
        <f t="shared" si="303"/>
        <v>3</v>
      </c>
      <c r="X89" s="180">
        <f t="shared" si="303"/>
        <v>3</v>
      </c>
      <c r="Y89" s="180">
        <f t="shared" si="303"/>
        <v>3</v>
      </c>
      <c r="Z89" s="180">
        <f t="shared" si="303"/>
        <v>3</v>
      </c>
      <c r="AA89" s="180">
        <f t="shared" si="303"/>
        <v>7</v>
      </c>
      <c r="AB89" s="180">
        <f t="shared" si="303"/>
        <v>7</v>
      </c>
      <c r="AC89" s="180">
        <f t="shared" si="303"/>
        <v>7</v>
      </c>
      <c r="AD89" s="180">
        <f t="shared" si="303"/>
        <v>7</v>
      </c>
      <c r="AE89" s="180">
        <f t="shared" si="303"/>
        <v>7</v>
      </c>
      <c r="AF89" s="180">
        <f t="shared" si="303"/>
        <v>8</v>
      </c>
      <c r="AG89" s="180">
        <f t="shared" si="303"/>
        <v>8</v>
      </c>
      <c r="AH89" s="180">
        <f t="shared" si="303"/>
        <v>10</v>
      </c>
      <c r="AI89" s="180">
        <f t="shared" si="303"/>
        <v>11</v>
      </c>
      <c r="AJ89" s="180">
        <f t="shared" si="303"/>
        <v>12</v>
      </c>
      <c r="AK89" s="180">
        <f t="shared" si="303"/>
        <v>12</v>
      </c>
      <c r="AL89" s="180">
        <f t="shared" si="303"/>
        <v>12</v>
      </c>
      <c r="AM89" s="180">
        <f t="shared" si="303"/>
        <v>12</v>
      </c>
      <c r="AN89" s="180">
        <f t="shared" si="303"/>
        <v>12</v>
      </c>
      <c r="AO89" s="180">
        <f t="shared" si="303"/>
        <v>12</v>
      </c>
      <c r="AP89" s="180">
        <f t="shared" si="303"/>
        <v>12</v>
      </c>
      <c r="AQ89" s="180">
        <f t="shared" si="303"/>
        <v>12</v>
      </c>
      <c r="AR89" s="180">
        <f t="shared" si="303"/>
        <v>12</v>
      </c>
      <c r="AS89" s="180">
        <f t="shared" si="303"/>
        <v>12</v>
      </c>
      <c r="AT89" s="180">
        <f t="shared" si="303"/>
        <v>12</v>
      </c>
      <c r="AU89" s="180">
        <f t="shared" si="303"/>
        <v>12</v>
      </c>
      <c r="AV89" s="180">
        <f t="shared" si="303"/>
        <v>12</v>
      </c>
      <c r="AW89" s="180">
        <f t="shared" si="303"/>
        <v>12</v>
      </c>
      <c r="AX89" s="180">
        <f t="shared" si="303"/>
        <v>12</v>
      </c>
      <c r="AY89" s="180">
        <f t="shared" si="303"/>
        <v>12</v>
      </c>
      <c r="AZ89" s="180">
        <f t="shared" si="303"/>
        <v>12</v>
      </c>
      <c r="BA89" s="180">
        <f t="shared" si="303"/>
        <v>12</v>
      </c>
      <c r="BB89" s="180">
        <f t="shared" si="303"/>
        <v>12</v>
      </c>
      <c r="BC89" s="180">
        <f t="shared" si="303"/>
        <v>12</v>
      </c>
      <c r="BD89" s="180">
        <f t="shared" si="303"/>
        <v>12</v>
      </c>
      <c r="BE89" s="180">
        <f t="shared" si="303"/>
        <v>12</v>
      </c>
      <c r="BF89" s="180">
        <f t="shared" si="303"/>
        <v>12</v>
      </c>
      <c r="BG89" s="180">
        <f t="shared" si="303"/>
        <v>12</v>
      </c>
      <c r="BH89" s="180">
        <f t="shared" si="303"/>
        <v>12</v>
      </c>
      <c r="BI89" s="180">
        <f t="shared" si="303"/>
        <v>12</v>
      </c>
      <c r="BJ89" s="180">
        <f t="shared" si="303"/>
        <v>12</v>
      </c>
      <c r="BK89" s="180">
        <f t="shared" si="303"/>
        <v>12</v>
      </c>
      <c r="BL89" s="180">
        <f t="shared" si="303"/>
        <v>12</v>
      </c>
      <c r="BM89" s="180">
        <f t="shared" si="303"/>
        <v>12</v>
      </c>
      <c r="BN89" s="180">
        <f t="shared" si="303"/>
        <v>12</v>
      </c>
      <c r="BO89" s="180">
        <f t="shared" si="303"/>
        <v>12</v>
      </c>
    </row>
    <row r="90" ht="15.75" customHeight="1">
      <c r="A90" s="4" t="str">
        <f t="shared" ref="A90:A101" si="305">+A26</f>
        <v>Elena Rodriguez, CEO</v>
      </c>
      <c r="B90" s="185" t="s">
        <v>5</v>
      </c>
      <c r="C90" s="186">
        <f t="shared" ref="C90:C100" si="306">S90</f>
        <v>1</v>
      </c>
      <c r="D90" s="186">
        <f t="shared" ref="D90:D101" si="307">AE90</f>
        <v>1</v>
      </c>
      <c r="E90" s="186">
        <f t="shared" ref="E90:E101" si="308">+AQ90</f>
        <v>1</v>
      </c>
      <c r="F90" s="186">
        <f t="shared" ref="F90:F101" si="309">BC90</f>
        <v>1</v>
      </c>
      <c r="G90" s="186">
        <f t="shared" ref="G90:G101" si="310">+BO90</f>
        <v>1</v>
      </c>
      <c r="H90" s="187">
        <v>1.0</v>
      </c>
      <c r="I90" s="188">
        <f t="shared" ref="I90:BO90" si="304">+H90</f>
        <v>1</v>
      </c>
      <c r="J90" s="188">
        <f t="shared" si="304"/>
        <v>1</v>
      </c>
      <c r="K90" s="188">
        <f t="shared" si="304"/>
        <v>1</v>
      </c>
      <c r="L90" s="188">
        <f t="shared" si="304"/>
        <v>1</v>
      </c>
      <c r="M90" s="188">
        <f t="shared" si="304"/>
        <v>1</v>
      </c>
      <c r="N90" s="188">
        <f t="shared" si="304"/>
        <v>1</v>
      </c>
      <c r="O90" s="188">
        <f t="shared" si="304"/>
        <v>1</v>
      </c>
      <c r="P90" s="188">
        <f t="shared" si="304"/>
        <v>1</v>
      </c>
      <c r="Q90" s="188">
        <f t="shared" si="304"/>
        <v>1</v>
      </c>
      <c r="R90" s="188">
        <f t="shared" si="304"/>
        <v>1</v>
      </c>
      <c r="S90" s="188">
        <f t="shared" si="304"/>
        <v>1</v>
      </c>
      <c r="T90" s="188">
        <f t="shared" si="304"/>
        <v>1</v>
      </c>
      <c r="U90" s="188">
        <f t="shared" si="304"/>
        <v>1</v>
      </c>
      <c r="V90" s="188">
        <f t="shared" si="304"/>
        <v>1</v>
      </c>
      <c r="W90" s="188">
        <f t="shared" si="304"/>
        <v>1</v>
      </c>
      <c r="X90" s="188">
        <f t="shared" si="304"/>
        <v>1</v>
      </c>
      <c r="Y90" s="188">
        <f t="shared" si="304"/>
        <v>1</v>
      </c>
      <c r="Z90" s="188">
        <f t="shared" si="304"/>
        <v>1</v>
      </c>
      <c r="AA90" s="188">
        <f t="shared" si="304"/>
        <v>1</v>
      </c>
      <c r="AB90" s="188">
        <f t="shared" si="304"/>
        <v>1</v>
      </c>
      <c r="AC90" s="188">
        <f t="shared" si="304"/>
        <v>1</v>
      </c>
      <c r="AD90" s="188">
        <f t="shared" si="304"/>
        <v>1</v>
      </c>
      <c r="AE90" s="188">
        <f t="shared" si="304"/>
        <v>1</v>
      </c>
      <c r="AF90" s="188">
        <f t="shared" si="304"/>
        <v>1</v>
      </c>
      <c r="AG90" s="188">
        <f t="shared" si="304"/>
        <v>1</v>
      </c>
      <c r="AH90" s="188">
        <f t="shared" si="304"/>
        <v>1</v>
      </c>
      <c r="AI90" s="188">
        <f t="shared" si="304"/>
        <v>1</v>
      </c>
      <c r="AJ90" s="188">
        <f t="shared" si="304"/>
        <v>1</v>
      </c>
      <c r="AK90" s="188">
        <f t="shared" si="304"/>
        <v>1</v>
      </c>
      <c r="AL90" s="188">
        <f t="shared" si="304"/>
        <v>1</v>
      </c>
      <c r="AM90" s="188">
        <f t="shared" si="304"/>
        <v>1</v>
      </c>
      <c r="AN90" s="188">
        <f t="shared" si="304"/>
        <v>1</v>
      </c>
      <c r="AO90" s="188">
        <f t="shared" si="304"/>
        <v>1</v>
      </c>
      <c r="AP90" s="188">
        <f t="shared" si="304"/>
        <v>1</v>
      </c>
      <c r="AQ90" s="188">
        <f t="shared" si="304"/>
        <v>1</v>
      </c>
      <c r="AR90" s="188">
        <f t="shared" si="304"/>
        <v>1</v>
      </c>
      <c r="AS90" s="188">
        <f t="shared" si="304"/>
        <v>1</v>
      </c>
      <c r="AT90" s="188">
        <f t="shared" si="304"/>
        <v>1</v>
      </c>
      <c r="AU90" s="188">
        <f t="shared" si="304"/>
        <v>1</v>
      </c>
      <c r="AV90" s="188">
        <f t="shared" si="304"/>
        <v>1</v>
      </c>
      <c r="AW90" s="188">
        <f t="shared" si="304"/>
        <v>1</v>
      </c>
      <c r="AX90" s="188">
        <f t="shared" si="304"/>
        <v>1</v>
      </c>
      <c r="AY90" s="188">
        <f t="shared" si="304"/>
        <v>1</v>
      </c>
      <c r="AZ90" s="188">
        <f t="shared" si="304"/>
        <v>1</v>
      </c>
      <c r="BA90" s="188">
        <f t="shared" si="304"/>
        <v>1</v>
      </c>
      <c r="BB90" s="188">
        <f t="shared" si="304"/>
        <v>1</v>
      </c>
      <c r="BC90" s="188">
        <f t="shared" si="304"/>
        <v>1</v>
      </c>
      <c r="BD90" s="188">
        <f t="shared" si="304"/>
        <v>1</v>
      </c>
      <c r="BE90" s="188">
        <f t="shared" si="304"/>
        <v>1</v>
      </c>
      <c r="BF90" s="188">
        <f t="shared" si="304"/>
        <v>1</v>
      </c>
      <c r="BG90" s="188">
        <f t="shared" si="304"/>
        <v>1</v>
      </c>
      <c r="BH90" s="188">
        <f t="shared" si="304"/>
        <v>1</v>
      </c>
      <c r="BI90" s="188">
        <f t="shared" si="304"/>
        <v>1</v>
      </c>
      <c r="BJ90" s="188">
        <f t="shared" si="304"/>
        <v>1</v>
      </c>
      <c r="BK90" s="188">
        <f t="shared" si="304"/>
        <v>1</v>
      </c>
      <c r="BL90" s="188">
        <f t="shared" si="304"/>
        <v>1</v>
      </c>
      <c r="BM90" s="188">
        <f t="shared" si="304"/>
        <v>1</v>
      </c>
      <c r="BN90" s="188">
        <f t="shared" si="304"/>
        <v>1</v>
      </c>
      <c r="BO90" s="188">
        <f t="shared" si="304"/>
        <v>1</v>
      </c>
    </row>
    <row r="91" ht="15.75" customHeight="1">
      <c r="A91" s="4" t="str">
        <f t="shared" si="305"/>
        <v>Dr. Rachel Chen, CTO</v>
      </c>
      <c r="B91" s="185" t="s">
        <v>5</v>
      </c>
      <c r="C91" s="186">
        <f t="shared" si="306"/>
        <v>1</v>
      </c>
      <c r="D91" s="186">
        <f t="shared" si="307"/>
        <v>1</v>
      </c>
      <c r="E91" s="186">
        <f t="shared" si="308"/>
        <v>1</v>
      </c>
      <c r="F91" s="186">
        <f t="shared" si="309"/>
        <v>1</v>
      </c>
      <c r="G91" s="186">
        <f t="shared" si="310"/>
        <v>1</v>
      </c>
      <c r="H91" s="187">
        <v>1.0</v>
      </c>
      <c r="I91" s="188">
        <f t="shared" ref="I91:BO91" si="311">+H91</f>
        <v>1</v>
      </c>
      <c r="J91" s="188">
        <f t="shared" si="311"/>
        <v>1</v>
      </c>
      <c r="K91" s="188">
        <f t="shared" si="311"/>
        <v>1</v>
      </c>
      <c r="L91" s="188">
        <f t="shared" si="311"/>
        <v>1</v>
      </c>
      <c r="M91" s="188">
        <f t="shared" si="311"/>
        <v>1</v>
      </c>
      <c r="N91" s="188">
        <f t="shared" si="311"/>
        <v>1</v>
      </c>
      <c r="O91" s="188">
        <f t="shared" si="311"/>
        <v>1</v>
      </c>
      <c r="P91" s="188">
        <f t="shared" si="311"/>
        <v>1</v>
      </c>
      <c r="Q91" s="188">
        <f t="shared" si="311"/>
        <v>1</v>
      </c>
      <c r="R91" s="188">
        <f t="shared" si="311"/>
        <v>1</v>
      </c>
      <c r="S91" s="188">
        <f t="shared" si="311"/>
        <v>1</v>
      </c>
      <c r="T91" s="188">
        <f t="shared" si="311"/>
        <v>1</v>
      </c>
      <c r="U91" s="188">
        <f t="shared" si="311"/>
        <v>1</v>
      </c>
      <c r="V91" s="188">
        <f t="shared" si="311"/>
        <v>1</v>
      </c>
      <c r="W91" s="188">
        <f t="shared" si="311"/>
        <v>1</v>
      </c>
      <c r="X91" s="188">
        <f t="shared" si="311"/>
        <v>1</v>
      </c>
      <c r="Y91" s="188">
        <f t="shared" si="311"/>
        <v>1</v>
      </c>
      <c r="Z91" s="188">
        <f t="shared" si="311"/>
        <v>1</v>
      </c>
      <c r="AA91" s="188">
        <f t="shared" si="311"/>
        <v>1</v>
      </c>
      <c r="AB91" s="188">
        <f t="shared" si="311"/>
        <v>1</v>
      </c>
      <c r="AC91" s="188">
        <f t="shared" si="311"/>
        <v>1</v>
      </c>
      <c r="AD91" s="188">
        <f t="shared" si="311"/>
        <v>1</v>
      </c>
      <c r="AE91" s="188">
        <f t="shared" si="311"/>
        <v>1</v>
      </c>
      <c r="AF91" s="188">
        <f t="shared" si="311"/>
        <v>1</v>
      </c>
      <c r="AG91" s="188">
        <f t="shared" si="311"/>
        <v>1</v>
      </c>
      <c r="AH91" s="188">
        <f t="shared" si="311"/>
        <v>1</v>
      </c>
      <c r="AI91" s="188">
        <f t="shared" si="311"/>
        <v>1</v>
      </c>
      <c r="AJ91" s="188">
        <f t="shared" si="311"/>
        <v>1</v>
      </c>
      <c r="AK91" s="188">
        <f t="shared" si="311"/>
        <v>1</v>
      </c>
      <c r="AL91" s="188">
        <f t="shared" si="311"/>
        <v>1</v>
      </c>
      <c r="AM91" s="188">
        <f t="shared" si="311"/>
        <v>1</v>
      </c>
      <c r="AN91" s="188">
        <f t="shared" si="311"/>
        <v>1</v>
      </c>
      <c r="AO91" s="188">
        <f t="shared" si="311"/>
        <v>1</v>
      </c>
      <c r="AP91" s="188">
        <f t="shared" si="311"/>
        <v>1</v>
      </c>
      <c r="AQ91" s="188">
        <f t="shared" si="311"/>
        <v>1</v>
      </c>
      <c r="AR91" s="188">
        <f t="shared" si="311"/>
        <v>1</v>
      </c>
      <c r="AS91" s="188">
        <f t="shared" si="311"/>
        <v>1</v>
      </c>
      <c r="AT91" s="188">
        <f t="shared" si="311"/>
        <v>1</v>
      </c>
      <c r="AU91" s="188">
        <f t="shared" si="311"/>
        <v>1</v>
      </c>
      <c r="AV91" s="188">
        <f t="shared" si="311"/>
        <v>1</v>
      </c>
      <c r="AW91" s="188">
        <f t="shared" si="311"/>
        <v>1</v>
      </c>
      <c r="AX91" s="188">
        <f t="shared" si="311"/>
        <v>1</v>
      </c>
      <c r="AY91" s="188">
        <f t="shared" si="311"/>
        <v>1</v>
      </c>
      <c r="AZ91" s="188">
        <f t="shared" si="311"/>
        <v>1</v>
      </c>
      <c r="BA91" s="188">
        <f t="shared" si="311"/>
        <v>1</v>
      </c>
      <c r="BB91" s="188">
        <f t="shared" si="311"/>
        <v>1</v>
      </c>
      <c r="BC91" s="188">
        <f t="shared" si="311"/>
        <v>1</v>
      </c>
      <c r="BD91" s="188">
        <f t="shared" si="311"/>
        <v>1</v>
      </c>
      <c r="BE91" s="188">
        <f t="shared" si="311"/>
        <v>1</v>
      </c>
      <c r="BF91" s="188">
        <f t="shared" si="311"/>
        <v>1</v>
      </c>
      <c r="BG91" s="188">
        <f t="shared" si="311"/>
        <v>1</v>
      </c>
      <c r="BH91" s="188">
        <f t="shared" si="311"/>
        <v>1</v>
      </c>
      <c r="BI91" s="188">
        <f t="shared" si="311"/>
        <v>1</v>
      </c>
      <c r="BJ91" s="188">
        <f t="shared" si="311"/>
        <v>1</v>
      </c>
      <c r="BK91" s="188">
        <f t="shared" si="311"/>
        <v>1</v>
      </c>
      <c r="BL91" s="188">
        <f t="shared" si="311"/>
        <v>1</v>
      </c>
      <c r="BM91" s="188">
        <f t="shared" si="311"/>
        <v>1</v>
      </c>
      <c r="BN91" s="188">
        <f t="shared" si="311"/>
        <v>1</v>
      </c>
      <c r="BO91" s="188">
        <f t="shared" si="311"/>
        <v>1</v>
      </c>
    </row>
    <row r="92" ht="15.75" customHeight="1">
      <c r="A92" s="4" t="str">
        <f t="shared" si="305"/>
        <v>Marcus Blackwood, CFO</v>
      </c>
      <c r="B92" s="185" t="s">
        <v>119</v>
      </c>
      <c r="C92" s="186">
        <f t="shared" si="306"/>
        <v>1</v>
      </c>
      <c r="D92" s="186">
        <f t="shared" si="307"/>
        <v>1</v>
      </c>
      <c r="E92" s="186">
        <f t="shared" si="308"/>
        <v>1</v>
      </c>
      <c r="F92" s="186">
        <f t="shared" si="309"/>
        <v>1</v>
      </c>
      <c r="G92" s="186">
        <f t="shared" si="310"/>
        <v>1</v>
      </c>
      <c r="H92" s="187">
        <v>1.0</v>
      </c>
      <c r="I92" s="188">
        <f t="shared" ref="I92:BO92" si="312">+H92</f>
        <v>1</v>
      </c>
      <c r="J92" s="188">
        <f t="shared" si="312"/>
        <v>1</v>
      </c>
      <c r="K92" s="188">
        <f t="shared" si="312"/>
        <v>1</v>
      </c>
      <c r="L92" s="188">
        <f t="shared" si="312"/>
        <v>1</v>
      </c>
      <c r="M92" s="188">
        <f t="shared" si="312"/>
        <v>1</v>
      </c>
      <c r="N92" s="188">
        <f t="shared" si="312"/>
        <v>1</v>
      </c>
      <c r="O92" s="188">
        <f t="shared" si="312"/>
        <v>1</v>
      </c>
      <c r="P92" s="188">
        <f t="shared" si="312"/>
        <v>1</v>
      </c>
      <c r="Q92" s="188">
        <f t="shared" si="312"/>
        <v>1</v>
      </c>
      <c r="R92" s="188">
        <f t="shared" si="312"/>
        <v>1</v>
      </c>
      <c r="S92" s="188">
        <f t="shared" si="312"/>
        <v>1</v>
      </c>
      <c r="T92" s="188">
        <f t="shared" si="312"/>
        <v>1</v>
      </c>
      <c r="U92" s="188">
        <f t="shared" si="312"/>
        <v>1</v>
      </c>
      <c r="V92" s="188">
        <f t="shared" si="312"/>
        <v>1</v>
      </c>
      <c r="W92" s="188">
        <f t="shared" si="312"/>
        <v>1</v>
      </c>
      <c r="X92" s="188">
        <f t="shared" si="312"/>
        <v>1</v>
      </c>
      <c r="Y92" s="188">
        <f t="shared" si="312"/>
        <v>1</v>
      </c>
      <c r="Z92" s="188">
        <f t="shared" si="312"/>
        <v>1</v>
      </c>
      <c r="AA92" s="188">
        <f t="shared" si="312"/>
        <v>1</v>
      </c>
      <c r="AB92" s="188">
        <f t="shared" si="312"/>
        <v>1</v>
      </c>
      <c r="AC92" s="188">
        <f t="shared" si="312"/>
        <v>1</v>
      </c>
      <c r="AD92" s="188">
        <f t="shared" si="312"/>
        <v>1</v>
      </c>
      <c r="AE92" s="188">
        <f t="shared" si="312"/>
        <v>1</v>
      </c>
      <c r="AF92" s="188">
        <f t="shared" si="312"/>
        <v>1</v>
      </c>
      <c r="AG92" s="188">
        <f t="shared" si="312"/>
        <v>1</v>
      </c>
      <c r="AH92" s="188">
        <f t="shared" si="312"/>
        <v>1</v>
      </c>
      <c r="AI92" s="188">
        <f t="shared" si="312"/>
        <v>1</v>
      </c>
      <c r="AJ92" s="188">
        <f t="shared" si="312"/>
        <v>1</v>
      </c>
      <c r="AK92" s="188">
        <f t="shared" si="312"/>
        <v>1</v>
      </c>
      <c r="AL92" s="188">
        <f t="shared" si="312"/>
        <v>1</v>
      </c>
      <c r="AM92" s="188">
        <f t="shared" si="312"/>
        <v>1</v>
      </c>
      <c r="AN92" s="188">
        <f t="shared" si="312"/>
        <v>1</v>
      </c>
      <c r="AO92" s="188">
        <f t="shared" si="312"/>
        <v>1</v>
      </c>
      <c r="AP92" s="188">
        <f t="shared" si="312"/>
        <v>1</v>
      </c>
      <c r="AQ92" s="188">
        <f t="shared" si="312"/>
        <v>1</v>
      </c>
      <c r="AR92" s="188">
        <f t="shared" si="312"/>
        <v>1</v>
      </c>
      <c r="AS92" s="188">
        <f t="shared" si="312"/>
        <v>1</v>
      </c>
      <c r="AT92" s="188">
        <f t="shared" si="312"/>
        <v>1</v>
      </c>
      <c r="AU92" s="188">
        <f t="shared" si="312"/>
        <v>1</v>
      </c>
      <c r="AV92" s="188">
        <f t="shared" si="312"/>
        <v>1</v>
      </c>
      <c r="AW92" s="188">
        <f t="shared" si="312"/>
        <v>1</v>
      </c>
      <c r="AX92" s="188">
        <f t="shared" si="312"/>
        <v>1</v>
      </c>
      <c r="AY92" s="188">
        <f t="shared" si="312"/>
        <v>1</v>
      </c>
      <c r="AZ92" s="188">
        <f t="shared" si="312"/>
        <v>1</v>
      </c>
      <c r="BA92" s="188">
        <f t="shared" si="312"/>
        <v>1</v>
      </c>
      <c r="BB92" s="188">
        <f t="shared" si="312"/>
        <v>1</v>
      </c>
      <c r="BC92" s="188">
        <f t="shared" si="312"/>
        <v>1</v>
      </c>
      <c r="BD92" s="188">
        <f t="shared" si="312"/>
        <v>1</v>
      </c>
      <c r="BE92" s="188">
        <f t="shared" si="312"/>
        <v>1</v>
      </c>
      <c r="BF92" s="188">
        <f t="shared" si="312"/>
        <v>1</v>
      </c>
      <c r="BG92" s="188">
        <f t="shared" si="312"/>
        <v>1</v>
      </c>
      <c r="BH92" s="188">
        <f t="shared" si="312"/>
        <v>1</v>
      </c>
      <c r="BI92" s="188">
        <f t="shared" si="312"/>
        <v>1</v>
      </c>
      <c r="BJ92" s="188">
        <f t="shared" si="312"/>
        <v>1</v>
      </c>
      <c r="BK92" s="188">
        <f t="shared" si="312"/>
        <v>1</v>
      </c>
      <c r="BL92" s="188">
        <f t="shared" si="312"/>
        <v>1</v>
      </c>
      <c r="BM92" s="188">
        <f t="shared" si="312"/>
        <v>1</v>
      </c>
      <c r="BN92" s="188">
        <f t="shared" si="312"/>
        <v>1</v>
      </c>
      <c r="BO92" s="188">
        <f t="shared" si="312"/>
        <v>1</v>
      </c>
    </row>
    <row r="93" ht="15.75" customHeight="1">
      <c r="A93" s="4" t="str">
        <f t="shared" si="305"/>
        <v>Thomas Lee, COO</v>
      </c>
      <c r="B93" s="185" t="s">
        <v>5</v>
      </c>
      <c r="C93" s="186">
        <f t="shared" si="306"/>
        <v>0</v>
      </c>
      <c r="D93" s="186">
        <f t="shared" si="307"/>
        <v>1</v>
      </c>
      <c r="E93" s="186">
        <f t="shared" si="308"/>
        <v>1</v>
      </c>
      <c r="F93" s="186">
        <f t="shared" si="309"/>
        <v>1</v>
      </c>
      <c r="G93" s="186">
        <f t="shared" si="310"/>
        <v>1</v>
      </c>
      <c r="H93" s="188">
        <v>0.0</v>
      </c>
      <c r="I93" s="188">
        <v>0.0</v>
      </c>
      <c r="J93" s="188">
        <f t="shared" ref="J93:Z93" si="313">+I93</f>
        <v>0</v>
      </c>
      <c r="K93" s="188">
        <f t="shared" si="313"/>
        <v>0</v>
      </c>
      <c r="L93" s="188">
        <f t="shared" si="313"/>
        <v>0</v>
      </c>
      <c r="M93" s="188">
        <f t="shared" si="313"/>
        <v>0</v>
      </c>
      <c r="N93" s="188">
        <f t="shared" si="313"/>
        <v>0</v>
      </c>
      <c r="O93" s="188">
        <f t="shared" si="313"/>
        <v>0</v>
      </c>
      <c r="P93" s="188">
        <f t="shared" si="313"/>
        <v>0</v>
      </c>
      <c r="Q93" s="188">
        <f t="shared" si="313"/>
        <v>0</v>
      </c>
      <c r="R93" s="188">
        <f t="shared" si="313"/>
        <v>0</v>
      </c>
      <c r="S93" s="188">
        <f t="shared" si="313"/>
        <v>0</v>
      </c>
      <c r="T93" s="188">
        <f t="shared" si="313"/>
        <v>0</v>
      </c>
      <c r="U93" s="188">
        <f t="shared" si="313"/>
        <v>0</v>
      </c>
      <c r="V93" s="188">
        <f t="shared" si="313"/>
        <v>0</v>
      </c>
      <c r="W93" s="188">
        <f t="shared" si="313"/>
        <v>0</v>
      </c>
      <c r="X93" s="188">
        <f t="shared" si="313"/>
        <v>0</v>
      </c>
      <c r="Y93" s="188">
        <f t="shared" si="313"/>
        <v>0</v>
      </c>
      <c r="Z93" s="188">
        <f t="shared" si="313"/>
        <v>0</v>
      </c>
      <c r="AA93" s="187">
        <v>1.0</v>
      </c>
      <c r="AB93" s="188">
        <f t="shared" ref="AB93:BO93" si="314">+AA93</f>
        <v>1</v>
      </c>
      <c r="AC93" s="188">
        <f t="shared" si="314"/>
        <v>1</v>
      </c>
      <c r="AD93" s="188">
        <f t="shared" si="314"/>
        <v>1</v>
      </c>
      <c r="AE93" s="188">
        <f t="shared" si="314"/>
        <v>1</v>
      </c>
      <c r="AF93" s="188">
        <f t="shared" si="314"/>
        <v>1</v>
      </c>
      <c r="AG93" s="188">
        <f t="shared" si="314"/>
        <v>1</v>
      </c>
      <c r="AH93" s="188">
        <f t="shared" si="314"/>
        <v>1</v>
      </c>
      <c r="AI93" s="188">
        <f t="shared" si="314"/>
        <v>1</v>
      </c>
      <c r="AJ93" s="188">
        <f t="shared" si="314"/>
        <v>1</v>
      </c>
      <c r="AK93" s="188">
        <f t="shared" si="314"/>
        <v>1</v>
      </c>
      <c r="AL93" s="188">
        <f t="shared" si="314"/>
        <v>1</v>
      </c>
      <c r="AM93" s="188">
        <f t="shared" si="314"/>
        <v>1</v>
      </c>
      <c r="AN93" s="188">
        <f t="shared" si="314"/>
        <v>1</v>
      </c>
      <c r="AO93" s="188">
        <f t="shared" si="314"/>
        <v>1</v>
      </c>
      <c r="AP93" s="188">
        <f t="shared" si="314"/>
        <v>1</v>
      </c>
      <c r="AQ93" s="188">
        <f t="shared" si="314"/>
        <v>1</v>
      </c>
      <c r="AR93" s="188">
        <f t="shared" si="314"/>
        <v>1</v>
      </c>
      <c r="AS93" s="188">
        <f t="shared" si="314"/>
        <v>1</v>
      </c>
      <c r="AT93" s="188">
        <f t="shared" si="314"/>
        <v>1</v>
      </c>
      <c r="AU93" s="188">
        <f t="shared" si="314"/>
        <v>1</v>
      </c>
      <c r="AV93" s="188">
        <f t="shared" si="314"/>
        <v>1</v>
      </c>
      <c r="AW93" s="188">
        <f t="shared" si="314"/>
        <v>1</v>
      </c>
      <c r="AX93" s="188">
        <f t="shared" si="314"/>
        <v>1</v>
      </c>
      <c r="AY93" s="188">
        <f t="shared" si="314"/>
        <v>1</v>
      </c>
      <c r="AZ93" s="188">
        <f t="shared" si="314"/>
        <v>1</v>
      </c>
      <c r="BA93" s="188">
        <f t="shared" si="314"/>
        <v>1</v>
      </c>
      <c r="BB93" s="188">
        <f t="shared" si="314"/>
        <v>1</v>
      </c>
      <c r="BC93" s="188">
        <f t="shared" si="314"/>
        <v>1</v>
      </c>
      <c r="BD93" s="188">
        <f t="shared" si="314"/>
        <v>1</v>
      </c>
      <c r="BE93" s="188">
        <f t="shared" si="314"/>
        <v>1</v>
      </c>
      <c r="BF93" s="188">
        <f t="shared" si="314"/>
        <v>1</v>
      </c>
      <c r="BG93" s="188">
        <f t="shared" si="314"/>
        <v>1</v>
      </c>
      <c r="BH93" s="188">
        <f t="shared" si="314"/>
        <v>1</v>
      </c>
      <c r="BI93" s="188">
        <f t="shared" si="314"/>
        <v>1</v>
      </c>
      <c r="BJ93" s="188">
        <f t="shared" si="314"/>
        <v>1</v>
      </c>
      <c r="BK93" s="188">
        <f t="shared" si="314"/>
        <v>1</v>
      </c>
      <c r="BL93" s="188">
        <f t="shared" si="314"/>
        <v>1</v>
      </c>
      <c r="BM93" s="188">
        <f t="shared" si="314"/>
        <v>1</v>
      </c>
      <c r="BN93" s="188">
        <f t="shared" si="314"/>
        <v>1</v>
      </c>
      <c r="BO93" s="188">
        <f t="shared" si="314"/>
        <v>1</v>
      </c>
    </row>
    <row r="94" ht="15.75" customHeight="1">
      <c r="A94" s="4" t="str">
        <f t="shared" si="305"/>
        <v>Olivia Martinez, HR Manager</v>
      </c>
      <c r="B94" s="185" t="s">
        <v>5</v>
      </c>
      <c r="C94" s="186">
        <f t="shared" si="306"/>
        <v>0</v>
      </c>
      <c r="D94" s="186">
        <f t="shared" si="307"/>
        <v>1</v>
      </c>
      <c r="E94" s="186">
        <f t="shared" si="308"/>
        <v>1</v>
      </c>
      <c r="F94" s="186">
        <f t="shared" si="309"/>
        <v>1</v>
      </c>
      <c r="G94" s="186">
        <f t="shared" si="310"/>
        <v>1</v>
      </c>
      <c r="H94" s="188">
        <v>0.0</v>
      </c>
      <c r="I94" s="188">
        <v>0.0</v>
      </c>
      <c r="J94" s="188">
        <f t="shared" ref="J94:Z94" si="315">+I94</f>
        <v>0</v>
      </c>
      <c r="K94" s="188">
        <f t="shared" si="315"/>
        <v>0</v>
      </c>
      <c r="L94" s="188">
        <f t="shared" si="315"/>
        <v>0</v>
      </c>
      <c r="M94" s="188">
        <f t="shared" si="315"/>
        <v>0</v>
      </c>
      <c r="N94" s="188">
        <f t="shared" si="315"/>
        <v>0</v>
      </c>
      <c r="O94" s="188">
        <f t="shared" si="315"/>
        <v>0</v>
      </c>
      <c r="P94" s="188">
        <f t="shared" si="315"/>
        <v>0</v>
      </c>
      <c r="Q94" s="188">
        <f t="shared" si="315"/>
        <v>0</v>
      </c>
      <c r="R94" s="188">
        <f t="shared" si="315"/>
        <v>0</v>
      </c>
      <c r="S94" s="188">
        <f t="shared" si="315"/>
        <v>0</v>
      </c>
      <c r="T94" s="188">
        <f t="shared" si="315"/>
        <v>0</v>
      </c>
      <c r="U94" s="188">
        <f t="shared" si="315"/>
        <v>0</v>
      </c>
      <c r="V94" s="188">
        <f t="shared" si="315"/>
        <v>0</v>
      </c>
      <c r="W94" s="188">
        <f t="shared" si="315"/>
        <v>0</v>
      </c>
      <c r="X94" s="188">
        <f t="shared" si="315"/>
        <v>0</v>
      </c>
      <c r="Y94" s="188">
        <f t="shared" si="315"/>
        <v>0</v>
      </c>
      <c r="Z94" s="188">
        <f t="shared" si="315"/>
        <v>0</v>
      </c>
      <c r="AA94" s="188">
        <v>1.0</v>
      </c>
      <c r="AB94" s="188">
        <f t="shared" ref="AB94:BO94" si="316">+AA94</f>
        <v>1</v>
      </c>
      <c r="AC94" s="188">
        <f t="shared" si="316"/>
        <v>1</v>
      </c>
      <c r="AD94" s="188">
        <f t="shared" si="316"/>
        <v>1</v>
      </c>
      <c r="AE94" s="188">
        <f t="shared" si="316"/>
        <v>1</v>
      </c>
      <c r="AF94" s="188">
        <f t="shared" si="316"/>
        <v>1</v>
      </c>
      <c r="AG94" s="188">
        <f t="shared" si="316"/>
        <v>1</v>
      </c>
      <c r="AH94" s="188">
        <f t="shared" si="316"/>
        <v>1</v>
      </c>
      <c r="AI94" s="188">
        <f t="shared" si="316"/>
        <v>1</v>
      </c>
      <c r="AJ94" s="188">
        <f t="shared" si="316"/>
        <v>1</v>
      </c>
      <c r="AK94" s="188">
        <f t="shared" si="316"/>
        <v>1</v>
      </c>
      <c r="AL94" s="188">
        <f t="shared" si="316"/>
        <v>1</v>
      </c>
      <c r="AM94" s="188">
        <f t="shared" si="316"/>
        <v>1</v>
      </c>
      <c r="AN94" s="188">
        <f t="shared" si="316"/>
        <v>1</v>
      </c>
      <c r="AO94" s="188">
        <f t="shared" si="316"/>
        <v>1</v>
      </c>
      <c r="AP94" s="188">
        <f t="shared" si="316"/>
        <v>1</v>
      </c>
      <c r="AQ94" s="188">
        <f t="shared" si="316"/>
        <v>1</v>
      </c>
      <c r="AR94" s="188">
        <f t="shared" si="316"/>
        <v>1</v>
      </c>
      <c r="AS94" s="188">
        <f t="shared" si="316"/>
        <v>1</v>
      </c>
      <c r="AT94" s="188">
        <f t="shared" si="316"/>
        <v>1</v>
      </c>
      <c r="AU94" s="188">
        <f t="shared" si="316"/>
        <v>1</v>
      </c>
      <c r="AV94" s="188">
        <f t="shared" si="316"/>
        <v>1</v>
      </c>
      <c r="AW94" s="188">
        <f t="shared" si="316"/>
        <v>1</v>
      </c>
      <c r="AX94" s="188">
        <f t="shared" si="316"/>
        <v>1</v>
      </c>
      <c r="AY94" s="188">
        <f t="shared" si="316"/>
        <v>1</v>
      </c>
      <c r="AZ94" s="188">
        <f t="shared" si="316"/>
        <v>1</v>
      </c>
      <c r="BA94" s="188">
        <f t="shared" si="316"/>
        <v>1</v>
      </c>
      <c r="BB94" s="188">
        <f t="shared" si="316"/>
        <v>1</v>
      </c>
      <c r="BC94" s="188">
        <f t="shared" si="316"/>
        <v>1</v>
      </c>
      <c r="BD94" s="188">
        <f t="shared" si="316"/>
        <v>1</v>
      </c>
      <c r="BE94" s="188">
        <f t="shared" si="316"/>
        <v>1</v>
      </c>
      <c r="BF94" s="188">
        <f t="shared" si="316"/>
        <v>1</v>
      </c>
      <c r="BG94" s="188">
        <f t="shared" si="316"/>
        <v>1</v>
      </c>
      <c r="BH94" s="188">
        <f t="shared" si="316"/>
        <v>1</v>
      </c>
      <c r="BI94" s="188">
        <f t="shared" si="316"/>
        <v>1</v>
      </c>
      <c r="BJ94" s="188">
        <f t="shared" si="316"/>
        <v>1</v>
      </c>
      <c r="BK94" s="188">
        <f t="shared" si="316"/>
        <v>1</v>
      </c>
      <c r="BL94" s="188">
        <f t="shared" si="316"/>
        <v>1</v>
      </c>
      <c r="BM94" s="188">
        <f t="shared" si="316"/>
        <v>1</v>
      </c>
      <c r="BN94" s="188">
        <f t="shared" si="316"/>
        <v>1</v>
      </c>
      <c r="BO94" s="188">
        <f t="shared" si="316"/>
        <v>1</v>
      </c>
    </row>
    <row r="95" ht="15.75" customHeight="1">
      <c r="A95" s="4" t="str">
        <f t="shared" si="305"/>
        <v>Jason Wu, IT Manager</v>
      </c>
      <c r="B95" s="185" t="s">
        <v>5</v>
      </c>
      <c r="C95" s="186">
        <f t="shared" si="306"/>
        <v>0</v>
      </c>
      <c r="D95" s="186">
        <f t="shared" si="307"/>
        <v>1</v>
      </c>
      <c r="E95" s="186">
        <f t="shared" si="308"/>
        <v>1</v>
      </c>
      <c r="F95" s="186">
        <f t="shared" si="309"/>
        <v>1</v>
      </c>
      <c r="G95" s="186">
        <f t="shared" si="310"/>
        <v>1</v>
      </c>
      <c r="H95" s="188">
        <v>0.0</v>
      </c>
      <c r="I95" s="188">
        <v>0.0</v>
      </c>
      <c r="J95" s="188">
        <f t="shared" ref="J95:Z95" si="317">+I95</f>
        <v>0</v>
      </c>
      <c r="K95" s="188">
        <f t="shared" si="317"/>
        <v>0</v>
      </c>
      <c r="L95" s="188">
        <f t="shared" si="317"/>
        <v>0</v>
      </c>
      <c r="M95" s="188">
        <f t="shared" si="317"/>
        <v>0</v>
      </c>
      <c r="N95" s="188">
        <f t="shared" si="317"/>
        <v>0</v>
      </c>
      <c r="O95" s="188">
        <f t="shared" si="317"/>
        <v>0</v>
      </c>
      <c r="P95" s="188">
        <f t="shared" si="317"/>
        <v>0</v>
      </c>
      <c r="Q95" s="188">
        <f t="shared" si="317"/>
        <v>0</v>
      </c>
      <c r="R95" s="188">
        <f t="shared" si="317"/>
        <v>0</v>
      </c>
      <c r="S95" s="188">
        <f t="shared" si="317"/>
        <v>0</v>
      </c>
      <c r="T95" s="188">
        <f t="shared" si="317"/>
        <v>0</v>
      </c>
      <c r="U95" s="188">
        <f t="shared" si="317"/>
        <v>0</v>
      </c>
      <c r="V95" s="188">
        <f t="shared" si="317"/>
        <v>0</v>
      </c>
      <c r="W95" s="188">
        <f t="shared" si="317"/>
        <v>0</v>
      </c>
      <c r="X95" s="188">
        <f t="shared" si="317"/>
        <v>0</v>
      </c>
      <c r="Y95" s="188">
        <f t="shared" si="317"/>
        <v>0</v>
      </c>
      <c r="Z95" s="188">
        <f t="shared" si="317"/>
        <v>0</v>
      </c>
      <c r="AA95" s="188">
        <v>1.0</v>
      </c>
      <c r="AB95" s="188">
        <f t="shared" ref="AB95:BO95" si="318">+AA95</f>
        <v>1</v>
      </c>
      <c r="AC95" s="188">
        <f t="shared" si="318"/>
        <v>1</v>
      </c>
      <c r="AD95" s="188">
        <f t="shared" si="318"/>
        <v>1</v>
      </c>
      <c r="AE95" s="188">
        <f t="shared" si="318"/>
        <v>1</v>
      </c>
      <c r="AF95" s="188">
        <f t="shared" si="318"/>
        <v>1</v>
      </c>
      <c r="AG95" s="188">
        <f t="shared" si="318"/>
        <v>1</v>
      </c>
      <c r="AH95" s="188">
        <f t="shared" si="318"/>
        <v>1</v>
      </c>
      <c r="AI95" s="188">
        <f t="shared" si="318"/>
        <v>1</v>
      </c>
      <c r="AJ95" s="188">
        <f t="shared" si="318"/>
        <v>1</v>
      </c>
      <c r="AK95" s="188">
        <f t="shared" si="318"/>
        <v>1</v>
      </c>
      <c r="AL95" s="188">
        <f t="shared" si="318"/>
        <v>1</v>
      </c>
      <c r="AM95" s="188">
        <f t="shared" si="318"/>
        <v>1</v>
      </c>
      <c r="AN95" s="188">
        <f t="shared" si="318"/>
        <v>1</v>
      </c>
      <c r="AO95" s="188">
        <f t="shared" si="318"/>
        <v>1</v>
      </c>
      <c r="AP95" s="188">
        <f t="shared" si="318"/>
        <v>1</v>
      </c>
      <c r="AQ95" s="188">
        <f t="shared" si="318"/>
        <v>1</v>
      </c>
      <c r="AR95" s="188">
        <f t="shared" si="318"/>
        <v>1</v>
      </c>
      <c r="AS95" s="188">
        <f t="shared" si="318"/>
        <v>1</v>
      </c>
      <c r="AT95" s="188">
        <f t="shared" si="318"/>
        <v>1</v>
      </c>
      <c r="AU95" s="188">
        <f t="shared" si="318"/>
        <v>1</v>
      </c>
      <c r="AV95" s="188">
        <f t="shared" si="318"/>
        <v>1</v>
      </c>
      <c r="AW95" s="188">
        <f t="shared" si="318"/>
        <v>1</v>
      </c>
      <c r="AX95" s="188">
        <f t="shared" si="318"/>
        <v>1</v>
      </c>
      <c r="AY95" s="188">
        <f t="shared" si="318"/>
        <v>1</v>
      </c>
      <c r="AZ95" s="188">
        <f t="shared" si="318"/>
        <v>1</v>
      </c>
      <c r="BA95" s="188">
        <f t="shared" si="318"/>
        <v>1</v>
      </c>
      <c r="BB95" s="188">
        <f t="shared" si="318"/>
        <v>1</v>
      </c>
      <c r="BC95" s="188">
        <f t="shared" si="318"/>
        <v>1</v>
      </c>
      <c r="BD95" s="188">
        <f t="shared" si="318"/>
        <v>1</v>
      </c>
      <c r="BE95" s="188">
        <f t="shared" si="318"/>
        <v>1</v>
      </c>
      <c r="BF95" s="188">
        <f t="shared" si="318"/>
        <v>1</v>
      </c>
      <c r="BG95" s="188">
        <f t="shared" si="318"/>
        <v>1</v>
      </c>
      <c r="BH95" s="188">
        <f t="shared" si="318"/>
        <v>1</v>
      </c>
      <c r="BI95" s="188">
        <f t="shared" si="318"/>
        <v>1</v>
      </c>
      <c r="BJ95" s="188">
        <f t="shared" si="318"/>
        <v>1</v>
      </c>
      <c r="BK95" s="188">
        <f t="shared" si="318"/>
        <v>1</v>
      </c>
      <c r="BL95" s="188">
        <f t="shared" si="318"/>
        <v>1</v>
      </c>
      <c r="BM95" s="188">
        <f t="shared" si="318"/>
        <v>1</v>
      </c>
      <c r="BN95" s="188">
        <f t="shared" si="318"/>
        <v>1</v>
      </c>
      <c r="BO95" s="188">
        <f t="shared" si="318"/>
        <v>1</v>
      </c>
    </row>
    <row r="96" ht="15.75" customHeight="1">
      <c r="A96" s="4" t="str">
        <f t="shared" si="305"/>
        <v>Patricia Alvarez, Office Manager</v>
      </c>
      <c r="B96" s="185" t="s">
        <v>5</v>
      </c>
      <c r="C96" s="186">
        <f t="shared" si="306"/>
        <v>0</v>
      </c>
      <c r="D96" s="186">
        <f t="shared" si="307"/>
        <v>0</v>
      </c>
      <c r="E96" s="186">
        <f t="shared" si="308"/>
        <v>1</v>
      </c>
      <c r="F96" s="186">
        <f t="shared" si="309"/>
        <v>1</v>
      </c>
      <c r="G96" s="186">
        <f t="shared" si="310"/>
        <v>1</v>
      </c>
      <c r="H96" s="188">
        <v>0.0</v>
      </c>
      <c r="I96" s="188">
        <v>0.0</v>
      </c>
      <c r="J96" s="188">
        <f t="shared" ref="J96:AE96" si="319">+I96</f>
        <v>0</v>
      </c>
      <c r="K96" s="188">
        <f t="shared" si="319"/>
        <v>0</v>
      </c>
      <c r="L96" s="188">
        <f t="shared" si="319"/>
        <v>0</v>
      </c>
      <c r="M96" s="188">
        <f t="shared" si="319"/>
        <v>0</v>
      </c>
      <c r="N96" s="188">
        <f t="shared" si="319"/>
        <v>0</v>
      </c>
      <c r="O96" s="188">
        <f t="shared" si="319"/>
        <v>0</v>
      </c>
      <c r="P96" s="188">
        <f t="shared" si="319"/>
        <v>0</v>
      </c>
      <c r="Q96" s="188">
        <f t="shared" si="319"/>
        <v>0</v>
      </c>
      <c r="R96" s="188">
        <f t="shared" si="319"/>
        <v>0</v>
      </c>
      <c r="S96" s="188">
        <f t="shared" si="319"/>
        <v>0</v>
      </c>
      <c r="T96" s="188">
        <f t="shared" si="319"/>
        <v>0</v>
      </c>
      <c r="U96" s="188">
        <f t="shared" si="319"/>
        <v>0</v>
      </c>
      <c r="V96" s="188">
        <f t="shared" si="319"/>
        <v>0</v>
      </c>
      <c r="W96" s="188">
        <f t="shared" si="319"/>
        <v>0</v>
      </c>
      <c r="X96" s="188">
        <f t="shared" si="319"/>
        <v>0</v>
      </c>
      <c r="Y96" s="188">
        <f t="shared" si="319"/>
        <v>0</v>
      </c>
      <c r="Z96" s="188">
        <f t="shared" si="319"/>
        <v>0</v>
      </c>
      <c r="AA96" s="188">
        <f t="shared" si="319"/>
        <v>0</v>
      </c>
      <c r="AB96" s="188">
        <f t="shared" si="319"/>
        <v>0</v>
      </c>
      <c r="AC96" s="188">
        <f t="shared" si="319"/>
        <v>0</v>
      </c>
      <c r="AD96" s="188">
        <f t="shared" si="319"/>
        <v>0</v>
      </c>
      <c r="AE96" s="188">
        <f t="shared" si="319"/>
        <v>0</v>
      </c>
      <c r="AF96" s="188">
        <v>1.0</v>
      </c>
      <c r="AG96" s="188">
        <f t="shared" ref="AG96:BO96" si="320">+AF96</f>
        <v>1</v>
      </c>
      <c r="AH96" s="188">
        <f t="shared" si="320"/>
        <v>1</v>
      </c>
      <c r="AI96" s="188">
        <f t="shared" si="320"/>
        <v>1</v>
      </c>
      <c r="AJ96" s="188">
        <f t="shared" si="320"/>
        <v>1</v>
      </c>
      <c r="AK96" s="188">
        <f t="shared" si="320"/>
        <v>1</v>
      </c>
      <c r="AL96" s="188">
        <f t="shared" si="320"/>
        <v>1</v>
      </c>
      <c r="AM96" s="188">
        <f t="shared" si="320"/>
        <v>1</v>
      </c>
      <c r="AN96" s="188">
        <f t="shared" si="320"/>
        <v>1</v>
      </c>
      <c r="AO96" s="188">
        <f t="shared" si="320"/>
        <v>1</v>
      </c>
      <c r="AP96" s="188">
        <f t="shared" si="320"/>
        <v>1</v>
      </c>
      <c r="AQ96" s="188">
        <f t="shared" si="320"/>
        <v>1</v>
      </c>
      <c r="AR96" s="188">
        <f t="shared" si="320"/>
        <v>1</v>
      </c>
      <c r="AS96" s="188">
        <f t="shared" si="320"/>
        <v>1</v>
      </c>
      <c r="AT96" s="188">
        <f t="shared" si="320"/>
        <v>1</v>
      </c>
      <c r="AU96" s="188">
        <f t="shared" si="320"/>
        <v>1</v>
      </c>
      <c r="AV96" s="188">
        <f t="shared" si="320"/>
        <v>1</v>
      </c>
      <c r="AW96" s="188">
        <f t="shared" si="320"/>
        <v>1</v>
      </c>
      <c r="AX96" s="188">
        <f t="shared" si="320"/>
        <v>1</v>
      </c>
      <c r="AY96" s="188">
        <f t="shared" si="320"/>
        <v>1</v>
      </c>
      <c r="AZ96" s="188">
        <f t="shared" si="320"/>
        <v>1</v>
      </c>
      <c r="BA96" s="188">
        <f t="shared" si="320"/>
        <v>1</v>
      </c>
      <c r="BB96" s="188">
        <f t="shared" si="320"/>
        <v>1</v>
      </c>
      <c r="BC96" s="188">
        <f t="shared" si="320"/>
        <v>1</v>
      </c>
      <c r="BD96" s="188">
        <f t="shared" si="320"/>
        <v>1</v>
      </c>
      <c r="BE96" s="188">
        <f t="shared" si="320"/>
        <v>1</v>
      </c>
      <c r="BF96" s="188">
        <f t="shared" si="320"/>
        <v>1</v>
      </c>
      <c r="BG96" s="188">
        <f t="shared" si="320"/>
        <v>1</v>
      </c>
      <c r="BH96" s="188">
        <f t="shared" si="320"/>
        <v>1</v>
      </c>
      <c r="BI96" s="188">
        <f t="shared" si="320"/>
        <v>1</v>
      </c>
      <c r="BJ96" s="188">
        <f t="shared" si="320"/>
        <v>1</v>
      </c>
      <c r="BK96" s="188">
        <f t="shared" si="320"/>
        <v>1</v>
      </c>
      <c r="BL96" s="188">
        <f t="shared" si="320"/>
        <v>1</v>
      </c>
      <c r="BM96" s="188">
        <f t="shared" si="320"/>
        <v>1</v>
      </c>
      <c r="BN96" s="188">
        <f t="shared" si="320"/>
        <v>1</v>
      </c>
      <c r="BO96" s="188">
        <f t="shared" si="320"/>
        <v>1</v>
      </c>
    </row>
    <row r="97" ht="15.75" customHeight="1">
      <c r="A97" s="4" t="str">
        <f t="shared" si="305"/>
        <v>Chris Taylor, IT Support</v>
      </c>
      <c r="B97" s="185" t="s">
        <v>5</v>
      </c>
      <c r="C97" s="186">
        <f t="shared" si="306"/>
        <v>0</v>
      </c>
      <c r="D97" s="186">
        <f t="shared" si="307"/>
        <v>0</v>
      </c>
      <c r="E97" s="186">
        <f t="shared" si="308"/>
        <v>1</v>
      </c>
      <c r="F97" s="186">
        <f t="shared" si="309"/>
        <v>1</v>
      </c>
      <c r="G97" s="186">
        <f t="shared" si="310"/>
        <v>1</v>
      </c>
      <c r="H97" s="188">
        <v>0.0</v>
      </c>
      <c r="I97" s="188">
        <v>0.0</v>
      </c>
      <c r="J97" s="188">
        <f t="shared" ref="J97:AG97" si="321">+I97</f>
        <v>0</v>
      </c>
      <c r="K97" s="188">
        <f t="shared" si="321"/>
        <v>0</v>
      </c>
      <c r="L97" s="188">
        <f t="shared" si="321"/>
        <v>0</v>
      </c>
      <c r="M97" s="188">
        <f t="shared" si="321"/>
        <v>0</v>
      </c>
      <c r="N97" s="188">
        <f t="shared" si="321"/>
        <v>0</v>
      </c>
      <c r="O97" s="188">
        <f t="shared" si="321"/>
        <v>0</v>
      </c>
      <c r="P97" s="188">
        <f t="shared" si="321"/>
        <v>0</v>
      </c>
      <c r="Q97" s="188">
        <f t="shared" si="321"/>
        <v>0</v>
      </c>
      <c r="R97" s="188">
        <f t="shared" si="321"/>
        <v>0</v>
      </c>
      <c r="S97" s="188">
        <f t="shared" si="321"/>
        <v>0</v>
      </c>
      <c r="T97" s="188">
        <f t="shared" si="321"/>
        <v>0</v>
      </c>
      <c r="U97" s="188">
        <f t="shared" si="321"/>
        <v>0</v>
      </c>
      <c r="V97" s="188">
        <f t="shared" si="321"/>
        <v>0</v>
      </c>
      <c r="W97" s="188">
        <f t="shared" si="321"/>
        <v>0</v>
      </c>
      <c r="X97" s="188">
        <f t="shared" si="321"/>
        <v>0</v>
      </c>
      <c r="Y97" s="188">
        <f t="shared" si="321"/>
        <v>0</v>
      </c>
      <c r="Z97" s="188">
        <f t="shared" si="321"/>
        <v>0</v>
      </c>
      <c r="AA97" s="188">
        <f t="shared" si="321"/>
        <v>0</v>
      </c>
      <c r="AB97" s="188">
        <f t="shared" si="321"/>
        <v>0</v>
      </c>
      <c r="AC97" s="188">
        <f t="shared" si="321"/>
        <v>0</v>
      </c>
      <c r="AD97" s="188">
        <f t="shared" si="321"/>
        <v>0</v>
      </c>
      <c r="AE97" s="188">
        <f t="shared" si="321"/>
        <v>0</v>
      </c>
      <c r="AF97" s="188">
        <f t="shared" si="321"/>
        <v>0</v>
      </c>
      <c r="AG97" s="188">
        <f t="shared" si="321"/>
        <v>0</v>
      </c>
      <c r="AH97" s="188">
        <v>1.0</v>
      </c>
      <c r="AI97" s="188">
        <f t="shared" ref="AI97:BO97" si="322">+AH97</f>
        <v>1</v>
      </c>
      <c r="AJ97" s="188">
        <f t="shared" si="322"/>
        <v>1</v>
      </c>
      <c r="AK97" s="188">
        <f t="shared" si="322"/>
        <v>1</v>
      </c>
      <c r="AL97" s="188">
        <f t="shared" si="322"/>
        <v>1</v>
      </c>
      <c r="AM97" s="188">
        <f t="shared" si="322"/>
        <v>1</v>
      </c>
      <c r="AN97" s="188">
        <f t="shared" si="322"/>
        <v>1</v>
      </c>
      <c r="AO97" s="188">
        <f t="shared" si="322"/>
        <v>1</v>
      </c>
      <c r="AP97" s="188">
        <f t="shared" si="322"/>
        <v>1</v>
      </c>
      <c r="AQ97" s="188">
        <f t="shared" si="322"/>
        <v>1</v>
      </c>
      <c r="AR97" s="188">
        <f t="shared" si="322"/>
        <v>1</v>
      </c>
      <c r="AS97" s="188">
        <f t="shared" si="322"/>
        <v>1</v>
      </c>
      <c r="AT97" s="188">
        <f t="shared" si="322"/>
        <v>1</v>
      </c>
      <c r="AU97" s="188">
        <f t="shared" si="322"/>
        <v>1</v>
      </c>
      <c r="AV97" s="188">
        <f t="shared" si="322"/>
        <v>1</v>
      </c>
      <c r="AW97" s="188">
        <f t="shared" si="322"/>
        <v>1</v>
      </c>
      <c r="AX97" s="188">
        <f t="shared" si="322"/>
        <v>1</v>
      </c>
      <c r="AY97" s="188">
        <f t="shared" si="322"/>
        <v>1</v>
      </c>
      <c r="AZ97" s="188">
        <f t="shared" si="322"/>
        <v>1</v>
      </c>
      <c r="BA97" s="188">
        <f t="shared" si="322"/>
        <v>1</v>
      </c>
      <c r="BB97" s="188">
        <f t="shared" si="322"/>
        <v>1</v>
      </c>
      <c r="BC97" s="188">
        <f t="shared" si="322"/>
        <v>1</v>
      </c>
      <c r="BD97" s="188">
        <f t="shared" si="322"/>
        <v>1</v>
      </c>
      <c r="BE97" s="188">
        <f t="shared" si="322"/>
        <v>1</v>
      </c>
      <c r="BF97" s="188">
        <f t="shared" si="322"/>
        <v>1</v>
      </c>
      <c r="BG97" s="188">
        <f t="shared" si="322"/>
        <v>1</v>
      </c>
      <c r="BH97" s="188">
        <f t="shared" si="322"/>
        <v>1</v>
      </c>
      <c r="BI97" s="188">
        <f t="shared" si="322"/>
        <v>1</v>
      </c>
      <c r="BJ97" s="188">
        <f t="shared" si="322"/>
        <v>1</v>
      </c>
      <c r="BK97" s="188">
        <f t="shared" si="322"/>
        <v>1</v>
      </c>
      <c r="BL97" s="188">
        <f t="shared" si="322"/>
        <v>1</v>
      </c>
      <c r="BM97" s="188">
        <f t="shared" si="322"/>
        <v>1</v>
      </c>
      <c r="BN97" s="188">
        <f t="shared" si="322"/>
        <v>1</v>
      </c>
      <c r="BO97" s="188">
        <f t="shared" si="322"/>
        <v>1</v>
      </c>
    </row>
    <row r="98" ht="15.75" customHeight="1">
      <c r="A98" s="4" t="str">
        <f t="shared" si="305"/>
        <v>Kevin Park, Accounting Specialist</v>
      </c>
      <c r="B98" s="185" t="s">
        <v>5</v>
      </c>
      <c r="C98" s="186">
        <f t="shared" si="306"/>
        <v>0</v>
      </c>
      <c r="D98" s="186">
        <f t="shared" si="307"/>
        <v>0</v>
      </c>
      <c r="E98" s="186">
        <f t="shared" si="308"/>
        <v>1</v>
      </c>
      <c r="F98" s="186">
        <f t="shared" si="309"/>
        <v>1</v>
      </c>
      <c r="G98" s="186">
        <f t="shared" si="310"/>
        <v>1</v>
      </c>
      <c r="H98" s="188">
        <v>0.0</v>
      </c>
      <c r="I98" s="188">
        <v>0.0</v>
      </c>
      <c r="J98" s="188">
        <v>0.0</v>
      </c>
      <c r="K98" s="188">
        <v>0.0</v>
      </c>
      <c r="L98" s="188">
        <v>0.0</v>
      </c>
      <c r="M98" s="188">
        <v>0.0</v>
      </c>
      <c r="N98" s="188">
        <v>0.0</v>
      </c>
      <c r="O98" s="188">
        <v>0.0</v>
      </c>
      <c r="P98" s="188">
        <v>0.0</v>
      </c>
      <c r="Q98" s="188">
        <v>0.0</v>
      </c>
      <c r="R98" s="188">
        <v>0.0</v>
      </c>
      <c r="S98" s="188">
        <v>0.0</v>
      </c>
      <c r="T98" s="188">
        <f t="shared" ref="T98:AH98" si="323">+S98</f>
        <v>0</v>
      </c>
      <c r="U98" s="188">
        <f t="shared" si="323"/>
        <v>0</v>
      </c>
      <c r="V98" s="188">
        <f t="shared" si="323"/>
        <v>0</v>
      </c>
      <c r="W98" s="188">
        <f t="shared" si="323"/>
        <v>0</v>
      </c>
      <c r="X98" s="188">
        <f t="shared" si="323"/>
        <v>0</v>
      </c>
      <c r="Y98" s="188">
        <f t="shared" si="323"/>
        <v>0</v>
      </c>
      <c r="Z98" s="188">
        <f t="shared" si="323"/>
        <v>0</v>
      </c>
      <c r="AA98" s="188">
        <f t="shared" si="323"/>
        <v>0</v>
      </c>
      <c r="AB98" s="188">
        <f t="shared" si="323"/>
        <v>0</v>
      </c>
      <c r="AC98" s="188">
        <f t="shared" si="323"/>
        <v>0</v>
      </c>
      <c r="AD98" s="188">
        <f t="shared" si="323"/>
        <v>0</v>
      </c>
      <c r="AE98" s="188">
        <f t="shared" si="323"/>
        <v>0</v>
      </c>
      <c r="AF98" s="188">
        <f t="shared" si="323"/>
        <v>0</v>
      </c>
      <c r="AG98" s="188">
        <f t="shared" si="323"/>
        <v>0</v>
      </c>
      <c r="AH98" s="188">
        <f t="shared" si="323"/>
        <v>0</v>
      </c>
      <c r="AI98" s="188">
        <v>1.0</v>
      </c>
      <c r="AJ98" s="188">
        <f t="shared" ref="AJ98:BO98" si="324">+AI98</f>
        <v>1</v>
      </c>
      <c r="AK98" s="188">
        <f t="shared" si="324"/>
        <v>1</v>
      </c>
      <c r="AL98" s="188">
        <f t="shared" si="324"/>
        <v>1</v>
      </c>
      <c r="AM98" s="188">
        <f t="shared" si="324"/>
        <v>1</v>
      </c>
      <c r="AN98" s="188">
        <f t="shared" si="324"/>
        <v>1</v>
      </c>
      <c r="AO98" s="188">
        <f t="shared" si="324"/>
        <v>1</v>
      </c>
      <c r="AP98" s="188">
        <f t="shared" si="324"/>
        <v>1</v>
      </c>
      <c r="AQ98" s="188">
        <f t="shared" si="324"/>
        <v>1</v>
      </c>
      <c r="AR98" s="188">
        <f t="shared" si="324"/>
        <v>1</v>
      </c>
      <c r="AS98" s="188">
        <f t="shared" si="324"/>
        <v>1</v>
      </c>
      <c r="AT98" s="188">
        <f t="shared" si="324"/>
        <v>1</v>
      </c>
      <c r="AU98" s="188">
        <f t="shared" si="324"/>
        <v>1</v>
      </c>
      <c r="AV98" s="188">
        <f t="shared" si="324"/>
        <v>1</v>
      </c>
      <c r="AW98" s="188">
        <f t="shared" si="324"/>
        <v>1</v>
      </c>
      <c r="AX98" s="188">
        <f t="shared" si="324"/>
        <v>1</v>
      </c>
      <c r="AY98" s="188">
        <f t="shared" si="324"/>
        <v>1</v>
      </c>
      <c r="AZ98" s="188">
        <f t="shared" si="324"/>
        <v>1</v>
      </c>
      <c r="BA98" s="188">
        <f t="shared" si="324"/>
        <v>1</v>
      </c>
      <c r="BB98" s="188">
        <f t="shared" si="324"/>
        <v>1</v>
      </c>
      <c r="BC98" s="188">
        <f t="shared" si="324"/>
        <v>1</v>
      </c>
      <c r="BD98" s="188">
        <f t="shared" si="324"/>
        <v>1</v>
      </c>
      <c r="BE98" s="188">
        <f t="shared" si="324"/>
        <v>1</v>
      </c>
      <c r="BF98" s="188">
        <f t="shared" si="324"/>
        <v>1</v>
      </c>
      <c r="BG98" s="188">
        <f t="shared" si="324"/>
        <v>1</v>
      </c>
      <c r="BH98" s="188">
        <f t="shared" si="324"/>
        <v>1</v>
      </c>
      <c r="BI98" s="188">
        <f t="shared" si="324"/>
        <v>1</v>
      </c>
      <c r="BJ98" s="188">
        <f t="shared" si="324"/>
        <v>1</v>
      </c>
      <c r="BK98" s="188">
        <f t="shared" si="324"/>
        <v>1</v>
      </c>
      <c r="BL98" s="188">
        <f t="shared" si="324"/>
        <v>1</v>
      </c>
      <c r="BM98" s="188">
        <f t="shared" si="324"/>
        <v>1</v>
      </c>
      <c r="BN98" s="188">
        <f t="shared" si="324"/>
        <v>1</v>
      </c>
      <c r="BO98" s="188">
        <f t="shared" si="324"/>
        <v>1</v>
      </c>
    </row>
    <row r="99" ht="15.75" customHeight="1">
      <c r="A99" s="4" t="str">
        <f t="shared" si="305"/>
        <v>Karen Lee, Finance Manager</v>
      </c>
      <c r="B99" s="125"/>
      <c r="C99" s="186">
        <f t="shared" si="306"/>
        <v>0</v>
      </c>
      <c r="D99" s="186">
        <f t="shared" si="307"/>
        <v>1</v>
      </c>
      <c r="E99" s="186">
        <f t="shared" si="308"/>
        <v>1</v>
      </c>
      <c r="F99" s="186">
        <f t="shared" si="309"/>
        <v>1</v>
      </c>
      <c r="G99" s="186">
        <f t="shared" si="310"/>
        <v>1</v>
      </c>
      <c r="H99" s="188">
        <v>0.0</v>
      </c>
      <c r="I99" s="188">
        <v>0.0</v>
      </c>
      <c r="J99" s="188">
        <v>0.0</v>
      </c>
      <c r="K99" s="188">
        <v>0.0</v>
      </c>
      <c r="L99" s="188">
        <v>0.0</v>
      </c>
      <c r="M99" s="188">
        <v>0.0</v>
      </c>
      <c r="N99" s="188">
        <v>0.0</v>
      </c>
      <c r="O99" s="188">
        <v>0.0</v>
      </c>
      <c r="P99" s="188">
        <v>0.0</v>
      </c>
      <c r="Q99" s="188">
        <v>0.0</v>
      </c>
      <c r="R99" s="188">
        <v>0.0</v>
      </c>
      <c r="S99" s="188">
        <v>0.0</v>
      </c>
      <c r="T99" s="188">
        <v>0.0</v>
      </c>
      <c r="U99" s="188">
        <f t="shared" ref="U99:Z99" si="325">+T99</f>
        <v>0</v>
      </c>
      <c r="V99" s="188">
        <f t="shared" si="325"/>
        <v>0</v>
      </c>
      <c r="W99" s="188">
        <f t="shared" si="325"/>
        <v>0</v>
      </c>
      <c r="X99" s="188">
        <f t="shared" si="325"/>
        <v>0</v>
      </c>
      <c r="Y99" s="188">
        <f t="shared" si="325"/>
        <v>0</v>
      </c>
      <c r="Z99" s="188">
        <f t="shared" si="325"/>
        <v>0</v>
      </c>
      <c r="AA99" s="188">
        <v>1.0</v>
      </c>
      <c r="AB99" s="188">
        <f t="shared" ref="AB99:BO99" si="326">+AA99</f>
        <v>1</v>
      </c>
      <c r="AC99" s="188">
        <f t="shared" si="326"/>
        <v>1</v>
      </c>
      <c r="AD99" s="188">
        <f t="shared" si="326"/>
        <v>1</v>
      </c>
      <c r="AE99" s="188">
        <f t="shared" si="326"/>
        <v>1</v>
      </c>
      <c r="AF99" s="188">
        <f t="shared" si="326"/>
        <v>1</v>
      </c>
      <c r="AG99" s="188">
        <f t="shared" si="326"/>
        <v>1</v>
      </c>
      <c r="AH99" s="188">
        <f t="shared" si="326"/>
        <v>1</v>
      </c>
      <c r="AI99" s="188">
        <f t="shared" si="326"/>
        <v>1</v>
      </c>
      <c r="AJ99" s="188">
        <f t="shared" si="326"/>
        <v>1</v>
      </c>
      <c r="AK99" s="188">
        <f t="shared" si="326"/>
        <v>1</v>
      </c>
      <c r="AL99" s="188">
        <f t="shared" si="326"/>
        <v>1</v>
      </c>
      <c r="AM99" s="188">
        <f t="shared" si="326"/>
        <v>1</v>
      </c>
      <c r="AN99" s="188">
        <f t="shared" si="326"/>
        <v>1</v>
      </c>
      <c r="AO99" s="188">
        <f t="shared" si="326"/>
        <v>1</v>
      </c>
      <c r="AP99" s="188">
        <f t="shared" si="326"/>
        <v>1</v>
      </c>
      <c r="AQ99" s="188">
        <f t="shared" si="326"/>
        <v>1</v>
      </c>
      <c r="AR99" s="188">
        <f t="shared" si="326"/>
        <v>1</v>
      </c>
      <c r="AS99" s="188">
        <f t="shared" si="326"/>
        <v>1</v>
      </c>
      <c r="AT99" s="188">
        <f t="shared" si="326"/>
        <v>1</v>
      </c>
      <c r="AU99" s="188">
        <f t="shared" si="326"/>
        <v>1</v>
      </c>
      <c r="AV99" s="188">
        <f t="shared" si="326"/>
        <v>1</v>
      </c>
      <c r="AW99" s="188">
        <f t="shared" si="326"/>
        <v>1</v>
      </c>
      <c r="AX99" s="188">
        <f t="shared" si="326"/>
        <v>1</v>
      </c>
      <c r="AY99" s="188">
        <f t="shared" si="326"/>
        <v>1</v>
      </c>
      <c r="AZ99" s="188">
        <f t="shared" si="326"/>
        <v>1</v>
      </c>
      <c r="BA99" s="188">
        <f t="shared" si="326"/>
        <v>1</v>
      </c>
      <c r="BB99" s="188">
        <f t="shared" si="326"/>
        <v>1</v>
      </c>
      <c r="BC99" s="188">
        <f t="shared" si="326"/>
        <v>1</v>
      </c>
      <c r="BD99" s="188">
        <f t="shared" si="326"/>
        <v>1</v>
      </c>
      <c r="BE99" s="188">
        <f t="shared" si="326"/>
        <v>1</v>
      </c>
      <c r="BF99" s="188">
        <f t="shared" si="326"/>
        <v>1</v>
      </c>
      <c r="BG99" s="188">
        <f t="shared" si="326"/>
        <v>1</v>
      </c>
      <c r="BH99" s="188">
        <f t="shared" si="326"/>
        <v>1</v>
      </c>
      <c r="BI99" s="188">
        <f t="shared" si="326"/>
        <v>1</v>
      </c>
      <c r="BJ99" s="188">
        <f t="shared" si="326"/>
        <v>1</v>
      </c>
      <c r="BK99" s="188">
        <f t="shared" si="326"/>
        <v>1</v>
      </c>
      <c r="BL99" s="188">
        <f t="shared" si="326"/>
        <v>1</v>
      </c>
      <c r="BM99" s="188">
        <f t="shared" si="326"/>
        <v>1</v>
      </c>
      <c r="BN99" s="188">
        <f t="shared" si="326"/>
        <v>1</v>
      </c>
      <c r="BO99" s="188">
        <f t="shared" si="326"/>
        <v>1</v>
      </c>
    </row>
    <row r="100" ht="15.75" customHeight="1">
      <c r="A100" s="4" t="str">
        <f t="shared" si="305"/>
        <v>Laura Sanchez, Executive Assistant</v>
      </c>
      <c r="B100" s="125"/>
      <c r="C100" s="186">
        <f t="shared" si="306"/>
        <v>0</v>
      </c>
      <c r="D100" s="186">
        <f t="shared" si="307"/>
        <v>0</v>
      </c>
      <c r="E100" s="186">
        <f t="shared" si="308"/>
        <v>1</v>
      </c>
      <c r="F100" s="186">
        <f t="shared" si="309"/>
        <v>1</v>
      </c>
      <c r="G100" s="186">
        <f t="shared" si="310"/>
        <v>1</v>
      </c>
      <c r="H100" s="188">
        <v>0.0</v>
      </c>
      <c r="I100" s="188">
        <v>0.0</v>
      </c>
      <c r="J100" s="188">
        <f t="shared" ref="J100:Z100" si="327">+I100</f>
        <v>0</v>
      </c>
      <c r="K100" s="188">
        <f t="shared" si="327"/>
        <v>0</v>
      </c>
      <c r="L100" s="188">
        <f t="shared" si="327"/>
        <v>0</v>
      </c>
      <c r="M100" s="188">
        <f t="shared" si="327"/>
        <v>0</v>
      </c>
      <c r="N100" s="188">
        <f t="shared" si="327"/>
        <v>0</v>
      </c>
      <c r="O100" s="188">
        <f t="shared" si="327"/>
        <v>0</v>
      </c>
      <c r="P100" s="188">
        <f t="shared" si="327"/>
        <v>0</v>
      </c>
      <c r="Q100" s="188">
        <f t="shared" si="327"/>
        <v>0</v>
      </c>
      <c r="R100" s="188">
        <f t="shared" si="327"/>
        <v>0</v>
      </c>
      <c r="S100" s="188">
        <f t="shared" si="327"/>
        <v>0</v>
      </c>
      <c r="T100" s="188">
        <f t="shared" si="327"/>
        <v>0</v>
      </c>
      <c r="U100" s="188">
        <f t="shared" si="327"/>
        <v>0</v>
      </c>
      <c r="V100" s="188">
        <f t="shared" si="327"/>
        <v>0</v>
      </c>
      <c r="W100" s="188">
        <f t="shared" si="327"/>
        <v>0</v>
      </c>
      <c r="X100" s="188">
        <f t="shared" si="327"/>
        <v>0</v>
      </c>
      <c r="Y100" s="188">
        <f t="shared" si="327"/>
        <v>0</v>
      </c>
      <c r="Z100" s="188">
        <f t="shared" si="327"/>
        <v>0</v>
      </c>
      <c r="AA100" s="188">
        <v>0.0</v>
      </c>
      <c r="AB100" s="188">
        <f t="shared" ref="AB100:AI100" si="328">+AA100</f>
        <v>0</v>
      </c>
      <c r="AC100" s="188">
        <f t="shared" si="328"/>
        <v>0</v>
      </c>
      <c r="AD100" s="188">
        <f t="shared" si="328"/>
        <v>0</v>
      </c>
      <c r="AE100" s="188">
        <f t="shared" si="328"/>
        <v>0</v>
      </c>
      <c r="AF100" s="188">
        <f t="shared" si="328"/>
        <v>0</v>
      </c>
      <c r="AG100" s="188">
        <f t="shared" si="328"/>
        <v>0</v>
      </c>
      <c r="AH100" s="188">
        <f t="shared" si="328"/>
        <v>0</v>
      </c>
      <c r="AI100" s="188">
        <f t="shared" si="328"/>
        <v>0</v>
      </c>
      <c r="AJ100" s="188">
        <v>1.0</v>
      </c>
      <c r="AK100" s="188">
        <f t="shared" ref="AK100:BO100" si="329">+AJ100</f>
        <v>1</v>
      </c>
      <c r="AL100" s="188">
        <f t="shared" si="329"/>
        <v>1</v>
      </c>
      <c r="AM100" s="188">
        <f t="shared" si="329"/>
        <v>1</v>
      </c>
      <c r="AN100" s="188">
        <f t="shared" si="329"/>
        <v>1</v>
      </c>
      <c r="AO100" s="188">
        <f t="shared" si="329"/>
        <v>1</v>
      </c>
      <c r="AP100" s="188">
        <f t="shared" si="329"/>
        <v>1</v>
      </c>
      <c r="AQ100" s="188">
        <f t="shared" si="329"/>
        <v>1</v>
      </c>
      <c r="AR100" s="188">
        <f t="shared" si="329"/>
        <v>1</v>
      </c>
      <c r="AS100" s="188">
        <f t="shared" si="329"/>
        <v>1</v>
      </c>
      <c r="AT100" s="188">
        <f t="shared" si="329"/>
        <v>1</v>
      </c>
      <c r="AU100" s="188">
        <f t="shared" si="329"/>
        <v>1</v>
      </c>
      <c r="AV100" s="188">
        <f t="shared" si="329"/>
        <v>1</v>
      </c>
      <c r="AW100" s="188">
        <f t="shared" si="329"/>
        <v>1</v>
      </c>
      <c r="AX100" s="188">
        <f t="shared" si="329"/>
        <v>1</v>
      </c>
      <c r="AY100" s="188">
        <f t="shared" si="329"/>
        <v>1</v>
      </c>
      <c r="AZ100" s="188">
        <f t="shared" si="329"/>
        <v>1</v>
      </c>
      <c r="BA100" s="188">
        <f t="shared" si="329"/>
        <v>1</v>
      </c>
      <c r="BB100" s="188">
        <f t="shared" si="329"/>
        <v>1</v>
      </c>
      <c r="BC100" s="188">
        <f t="shared" si="329"/>
        <v>1</v>
      </c>
      <c r="BD100" s="188">
        <f t="shared" si="329"/>
        <v>1</v>
      </c>
      <c r="BE100" s="188">
        <f t="shared" si="329"/>
        <v>1</v>
      </c>
      <c r="BF100" s="188">
        <f t="shared" si="329"/>
        <v>1</v>
      </c>
      <c r="BG100" s="188">
        <f t="shared" si="329"/>
        <v>1</v>
      </c>
      <c r="BH100" s="188">
        <f t="shared" si="329"/>
        <v>1</v>
      </c>
      <c r="BI100" s="188">
        <f t="shared" si="329"/>
        <v>1</v>
      </c>
      <c r="BJ100" s="188">
        <f t="shared" si="329"/>
        <v>1</v>
      </c>
      <c r="BK100" s="188">
        <f t="shared" si="329"/>
        <v>1</v>
      </c>
      <c r="BL100" s="188">
        <f t="shared" si="329"/>
        <v>1</v>
      </c>
      <c r="BM100" s="188">
        <f t="shared" si="329"/>
        <v>1</v>
      </c>
      <c r="BN100" s="188">
        <f t="shared" si="329"/>
        <v>1</v>
      </c>
      <c r="BO100" s="188">
        <f t="shared" si="329"/>
        <v>1</v>
      </c>
    </row>
    <row r="101" ht="15.75" customHeight="1">
      <c r="A101" s="4" t="str">
        <f t="shared" si="305"/>
        <v>Michelle Wong, HR Specialist</v>
      </c>
      <c r="B101" s="125"/>
      <c r="C101" s="186"/>
      <c r="D101" s="186">
        <f t="shared" si="307"/>
        <v>0</v>
      </c>
      <c r="E101" s="186">
        <f t="shared" si="308"/>
        <v>1</v>
      </c>
      <c r="F101" s="186">
        <f t="shared" si="309"/>
        <v>1</v>
      </c>
      <c r="G101" s="186">
        <f t="shared" si="310"/>
        <v>1</v>
      </c>
      <c r="H101" s="188">
        <v>0.0</v>
      </c>
      <c r="I101" s="188">
        <v>0.0</v>
      </c>
      <c r="J101" s="188">
        <v>0.0</v>
      </c>
      <c r="K101" s="188">
        <v>0.0</v>
      </c>
      <c r="L101" s="188">
        <v>0.0</v>
      </c>
      <c r="M101" s="188">
        <v>0.0</v>
      </c>
      <c r="N101" s="188">
        <v>0.0</v>
      </c>
      <c r="O101" s="188">
        <v>0.0</v>
      </c>
      <c r="P101" s="188">
        <v>0.0</v>
      </c>
      <c r="Q101" s="188">
        <v>0.0</v>
      </c>
      <c r="R101" s="188">
        <v>0.0</v>
      </c>
      <c r="S101" s="188">
        <v>0.0</v>
      </c>
      <c r="T101" s="188">
        <v>0.0</v>
      </c>
      <c r="U101" s="188">
        <v>0.0</v>
      </c>
      <c r="V101" s="188">
        <v>0.0</v>
      </c>
      <c r="W101" s="188">
        <v>0.0</v>
      </c>
      <c r="X101" s="188">
        <v>0.0</v>
      </c>
      <c r="Y101" s="188">
        <v>0.0</v>
      </c>
      <c r="Z101" s="188">
        <v>0.0</v>
      </c>
      <c r="AA101" s="188">
        <v>0.0</v>
      </c>
      <c r="AB101" s="188">
        <v>0.0</v>
      </c>
      <c r="AC101" s="188">
        <v>0.0</v>
      </c>
      <c r="AD101" s="188">
        <v>0.0</v>
      </c>
      <c r="AE101" s="188">
        <v>0.0</v>
      </c>
      <c r="AF101" s="188">
        <v>0.0</v>
      </c>
      <c r="AG101" s="188">
        <v>0.0</v>
      </c>
      <c r="AH101" s="188">
        <v>1.0</v>
      </c>
      <c r="AI101" s="188">
        <f t="shared" ref="AI101:BO101" si="330">AH101</f>
        <v>1</v>
      </c>
      <c r="AJ101" s="188">
        <f t="shared" si="330"/>
        <v>1</v>
      </c>
      <c r="AK101" s="188">
        <f t="shared" si="330"/>
        <v>1</v>
      </c>
      <c r="AL101" s="188">
        <f t="shared" si="330"/>
        <v>1</v>
      </c>
      <c r="AM101" s="188">
        <f t="shared" si="330"/>
        <v>1</v>
      </c>
      <c r="AN101" s="188">
        <f t="shared" si="330"/>
        <v>1</v>
      </c>
      <c r="AO101" s="188">
        <f t="shared" si="330"/>
        <v>1</v>
      </c>
      <c r="AP101" s="188">
        <f t="shared" si="330"/>
        <v>1</v>
      </c>
      <c r="AQ101" s="188">
        <f t="shared" si="330"/>
        <v>1</v>
      </c>
      <c r="AR101" s="188">
        <f t="shared" si="330"/>
        <v>1</v>
      </c>
      <c r="AS101" s="188">
        <f t="shared" si="330"/>
        <v>1</v>
      </c>
      <c r="AT101" s="188">
        <f t="shared" si="330"/>
        <v>1</v>
      </c>
      <c r="AU101" s="188">
        <f t="shared" si="330"/>
        <v>1</v>
      </c>
      <c r="AV101" s="188">
        <f t="shared" si="330"/>
        <v>1</v>
      </c>
      <c r="AW101" s="188">
        <f t="shared" si="330"/>
        <v>1</v>
      </c>
      <c r="AX101" s="188">
        <f t="shared" si="330"/>
        <v>1</v>
      </c>
      <c r="AY101" s="188">
        <f t="shared" si="330"/>
        <v>1</v>
      </c>
      <c r="AZ101" s="188">
        <f t="shared" si="330"/>
        <v>1</v>
      </c>
      <c r="BA101" s="188">
        <f t="shared" si="330"/>
        <v>1</v>
      </c>
      <c r="BB101" s="188">
        <f t="shared" si="330"/>
        <v>1</v>
      </c>
      <c r="BC101" s="188">
        <f t="shared" si="330"/>
        <v>1</v>
      </c>
      <c r="BD101" s="188">
        <f t="shared" si="330"/>
        <v>1</v>
      </c>
      <c r="BE101" s="188">
        <f t="shared" si="330"/>
        <v>1</v>
      </c>
      <c r="BF101" s="188">
        <f t="shared" si="330"/>
        <v>1</v>
      </c>
      <c r="BG101" s="188">
        <f t="shared" si="330"/>
        <v>1</v>
      </c>
      <c r="BH101" s="188">
        <f t="shared" si="330"/>
        <v>1</v>
      </c>
      <c r="BI101" s="188">
        <f t="shared" si="330"/>
        <v>1</v>
      </c>
      <c r="BJ101" s="188">
        <f t="shared" si="330"/>
        <v>1</v>
      </c>
      <c r="BK101" s="188">
        <f t="shared" si="330"/>
        <v>1</v>
      </c>
      <c r="BL101" s="188">
        <f t="shared" si="330"/>
        <v>1</v>
      </c>
      <c r="BM101" s="188">
        <f t="shared" si="330"/>
        <v>1</v>
      </c>
      <c r="BN101" s="188">
        <f t="shared" si="330"/>
        <v>1</v>
      </c>
      <c r="BO101" s="188">
        <f t="shared" si="330"/>
        <v>1</v>
      </c>
    </row>
    <row r="102" ht="15.75" customHeight="1">
      <c r="A102" s="76" t="s">
        <v>281</v>
      </c>
      <c r="B102" s="76" t="s">
        <v>5</v>
      </c>
      <c r="C102" s="179"/>
      <c r="D102" s="70"/>
      <c r="E102" s="70"/>
      <c r="F102" s="70"/>
      <c r="G102" s="70"/>
      <c r="H102" s="180">
        <f t="shared" ref="H102:BO102" si="331">SUM(H90:H101)</f>
        <v>3</v>
      </c>
      <c r="I102" s="180">
        <f t="shared" si="331"/>
        <v>3</v>
      </c>
      <c r="J102" s="180">
        <f t="shared" si="331"/>
        <v>3</v>
      </c>
      <c r="K102" s="180">
        <f t="shared" si="331"/>
        <v>3</v>
      </c>
      <c r="L102" s="180">
        <f t="shared" si="331"/>
        <v>3</v>
      </c>
      <c r="M102" s="180">
        <f t="shared" si="331"/>
        <v>3</v>
      </c>
      <c r="N102" s="180">
        <f t="shared" si="331"/>
        <v>3</v>
      </c>
      <c r="O102" s="180">
        <f t="shared" si="331"/>
        <v>3</v>
      </c>
      <c r="P102" s="180">
        <f t="shared" si="331"/>
        <v>3</v>
      </c>
      <c r="Q102" s="180">
        <f t="shared" si="331"/>
        <v>3</v>
      </c>
      <c r="R102" s="180">
        <f t="shared" si="331"/>
        <v>3</v>
      </c>
      <c r="S102" s="180">
        <f t="shared" si="331"/>
        <v>3</v>
      </c>
      <c r="T102" s="180">
        <f t="shared" si="331"/>
        <v>3</v>
      </c>
      <c r="U102" s="180">
        <f t="shared" si="331"/>
        <v>3</v>
      </c>
      <c r="V102" s="180">
        <f t="shared" si="331"/>
        <v>3</v>
      </c>
      <c r="W102" s="180">
        <f t="shared" si="331"/>
        <v>3</v>
      </c>
      <c r="X102" s="180">
        <f t="shared" si="331"/>
        <v>3</v>
      </c>
      <c r="Y102" s="180">
        <f t="shared" si="331"/>
        <v>3</v>
      </c>
      <c r="Z102" s="180">
        <f t="shared" si="331"/>
        <v>3</v>
      </c>
      <c r="AA102" s="180">
        <f t="shared" si="331"/>
        <v>7</v>
      </c>
      <c r="AB102" s="180">
        <f t="shared" si="331"/>
        <v>7</v>
      </c>
      <c r="AC102" s="180">
        <f t="shared" si="331"/>
        <v>7</v>
      </c>
      <c r="AD102" s="180">
        <f t="shared" si="331"/>
        <v>7</v>
      </c>
      <c r="AE102" s="180">
        <f t="shared" si="331"/>
        <v>7</v>
      </c>
      <c r="AF102" s="180">
        <f t="shared" si="331"/>
        <v>8</v>
      </c>
      <c r="AG102" s="180">
        <f t="shared" si="331"/>
        <v>8</v>
      </c>
      <c r="AH102" s="180">
        <f t="shared" si="331"/>
        <v>10</v>
      </c>
      <c r="AI102" s="180">
        <f t="shared" si="331"/>
        <v>11</v>
      </c>
      <c r="AJ102" s="180">
        <f t="shared" si="331"/>
        <v>12</v>
      </c>
      <c r="AK102" s="180">
        <f t="shared" si="331"/>
        <v>12</v>
      </c>
      <c r="AL102" s="180">
        <f t="shared" si="331"/>
        <v>12</v>
      </c>
      <c r="AM102" s="180">
        <f t="shared" si="331"/>
        <v>12</v>
      </c>
      <c r="AN102" s="180">
        <f t="shared" si="331"/>
        <v>12</v>
      </c>
      <c r="AO102" s="180">
        <f t="shared" si="331"/>
        <v>12</v>
      </c>
      <c r="AP102" s="180">
        <f t="shared" si="331"/>
        <v>12</v>
      </c>
      <c r="AQ102" s="180">
        <f t="shared" si="331"/>
        <v>12</v>
      </c>
      <c r="AR102" s="180">
        <f t="shared" si="331"/>
        <v>12</v>
      </c>
      <c r="AS102" s="180">
        <f t="shared" si="331"/>
        <v>12</v>
      </c>
      <c r="AT102" s="180">
        <f t="shared" si="331"/>
        <v>12</v>
      </c>
      <c r="AU102" s="180">
        <f t="shared" si="331"/>
        <v>12</v>
      </c>
      <c r="AV102" s="180">
        <f t="shared" si="331"/>
        <v>12</v>
      </c>
      <c r="AW102" s="180">
        <f t="shared" si="331"/>
        <v>12</v>
      </c>
      <c r="AX102" s="180">
        <f t="shared" si="331"/>
        <v>12</v>
      </c>
      <c r="AY102" s="180">
        <f t="shared" si="331"/>
        <v>12</v>
      </c>
      <c r="AZ102" s="180">
        <f t="shared" si="331"/>
        <v>12</v>
      </c>
      <c r="BA102" s="180">
        <f t="shared" si="331"/>
        <v>12</v>
      </c>
      <c r="BB102" s="180">
        <f t="shared" si="331"/>
        <v>12</v>
      </c>
      <c r="BC102" s="180">
        <f t="shared" si="331"/>
        <v>12</v>
      </c>
      <c r="BD102" s="180">
        <f t="shared" si="331"/>
        <v>12</v>
      </c>
      <c r="BE102" s="180">
        <f t="shared" si="331"/>
        <v>12</v>
      </c>
      <c r="BF102" s="180">
        <f t="shared" si="331"/>
        <v>12</v>
      </c>
      <c r="BG102" s="180">
        <f t="shared" si="331"/>
        <v>12</v>
      </c>
      <c r="BH102" s="180">
        <f t="shared" si="331"/>
        <v>12</v>
      </c>
      <c r="BI102" s="180">
        <f t="shared" si="331"/>
        <v>12</v>
      </c>
      <c r="BJ102" s="180">
        <f t="shared" si="331"/>
        <v>12</v>
      </c>
      <c r="BK102" s="180">
        <f t="shared" si="331"/>
        <v>12</v>
      </c>
      <c r="BL102" s="180">
        <f t="shared" si="331"/>
        <v>12</v>
      </c>
      <c r="BM102" s="180">
        <f t="shared" si="331"/>
        <v>12</v>
      </c>
      <c r="BN102" s="180">
        <f t="shared" si="331"/>
        <v>12</v>
      </c>
      <c r="BO102" s="180">
        <f t="shared" si="331"/>
        <v>12</v>
      </c>
    </row>
    <row r="103" ht="15.75" customHeight="1">
      <c r="A103" s="71" t="s">
        <v>240</v>
      </c>
      <c r="B103" s="71"/>
      <c r="C103" s="182"/>
      <c r="D103" s="182"/>
      <c r="E103" s="182"/>
      <c r="F103" s="182"/>
      <c r="G103" s="182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189"/>
      <c r="AZ103" s="189"/>
      <c r="BA103" s="189"/>
      <c r="BB103" s="189"/>
      <c r="BC103" s="189"/>
      <c r="BD103" s="189"/>
      <c r="BE103" s="189"/>
      <c r="BF103" s="189"/>
      <c r="BG103" s="189"/>
      <c r="BH103" s="189"/>
      <c r="BI103" s="189"/>
      <c r="BJ103" s="189"/>
      <c r="BK103" s="189"/>
      <c r="BL103" s="189"/>
      <c r="BM103" s="189"/>
      <c r="BN103" s="189"/>
      <c r="BO103" s="189"/>
    </row>
    <row r="104" ht="15.75" customHeight="1">
      <c r="A104" s="1" t="s">
        <v>222</v>
      </c>
      <c r="B104" s="1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</row>
    <row r="105" ht="15.75" customHeight="1">
      <c r="A105" s="79" t="s">
        <v>241</v>
      </c>
      <c r="B105" s="79"/>
      <c r="C105" s="110"/>
      <c r="D105" s="110"/>
      <c r="E105" s="110"/>
      <c r="F105" s="110"/>
      <c r="G105" s="70"/>
      <c r="H105" s="178">
        <f>+H116</f>
        <v>0</v>
      </c>
      <c r="I105" s="178">
        <f t="shared" ref="I105:BO105" si="332">+I116-H116</f>
        <v>0</v>
      </c>
      <c r="J105" s="178">
        <f t="shared" si="332"/>
        <v>0</v>
      </c>
      <c r="K105" s="178">
        <f t="shared" si="332"/>
        <v>0</v>
      </c>
      <c r="L105" s="178">
        <f t="shared" si="332"/>
        <v>0</v>
      </c>
      <c r="M105" s="178">
        <f t="shared" si="332"/>
        <v>0</v>
      </c>
      <c r="N105" s="178">
        <f t="shared" si="332"/>
        <v>0</v>
      </c>
      <c r="O105" s="178">
        <f t="shared" si="332"/>
        <v>0</v>
      </c>
      <c r="P105" s="178">
        <f t="shared" si="332"/>
        <v>0</v>
      </c>
      <c r="Q105" s="178">
        <f t="shared" si="332"/>
        <v>0</v>
      </c>
      <c r="R105" s="178">
        <f t="shared" si="332"/>
        <v>0</v>
      </c>
      <c r="S105" s="178">
        <f t="shared" si="332"/>
        <v>0</v>
      </c>
      <c r="T105" s="178">
        <f t="shared" si="332"/>
        <v>0.5</v>
      </c>
      <c r="U105" s="178">
        <f t="shared" si="332"/>
        <v>0.5</v>
      </c>
      <c r="V105" s="178">
        <f t="shared" si="332"/>
        <v>0</v>
      </c>
      <c r="W105" s="178">
        <f t="shared" si="332"/>
        <v>0</v>
      </c>
      <c r="X105" s="178">
        <f t="shared" si="332"/>
        <v>0</v>
      </c>
      <c r="Y105" s="178">
        <f t="shared" si="332"/>
        <v>0</v>
      </c>
      <c r="Z105" s="178">
        <f t="shared" si="332"/>
        <v>0</v>
      </c>
      <c r="AA105" s="178">
        <f t="shared" si="332"/>
        <v>3</v>
      </c>
      <c r="AB105" s="178">
        <f t="shared" si="332"/>
        <v>0</v>
      </c>
      <c r="AC105" s="178">
        <f t="shared" si="332"/>
        <v>2</v>
      </c>
      <c r="AD105" s="178">
        <f t="shared" si="332"/>
        <v>2</v>
      </c>
      <c r="AE105" s="178">
        <f t="shared" si="332"/>
        <v>0</v>
      </c>
      <c r="AF105" s="178">
        <f t="shared" si="332"/>
        <v>0</v>
      </c>
      <c r="AG105" s="178">
        <f t="shared" si="332"/>
        <v>0</v>
      </c>
      <c r="AH105" s="178">
        <f t="shared" si="332"/>
        <v>0</v>
      </c>
      <c r="AI105" s="178">
        <f t="shared" si="332"/>
        <v>0</v>
      </c>
      <c r="AJ105" s="178">
        <f t="shared" si="332"/>
        <v>0</v>
      </c>
      <c r="AK105" s="178">
        <f t="shared" si="332"/>
        <v>0</v>
      </c>
      <c r="AL105" s="178">
        <f t="shared" si="332"/>
        <v>0</v>
      </c>
      <c r="AM105" s="178">
        <f t="shared" si="332"/>
        <v>0</v>
      </c>
      <c r="AN105" s="178">
        <f t="shared" si="332"/>
        <v>0</v>
      </c>
      <c r="AO105" s="178">
        <f t="shared" si="332"/>
        <v>0</v>
      </c>
      <c r="AP105" s="178">
        <f t="shared" si="332"/>
        <v>0</v>
      </c>
      <c r="AQ105" s="178">
        <f t="shared" si="332"/>
        <v>0</v>
      </c>
      <c r="AR105" s="178">
        <f t="shared" si="332"/>
        <v>0</v>
      </c>
      <c r="AS105" s="178">
        <f t="shared" si="332"/>
        <v>0</v>
      </c>
      <c r="AT105" s="178">
        <f t="shared" si="332"/>
        <v>0</v>
      </c>
      <c r="AU105" s="178">
        <f t="shared" si="332"/>
        <v>0</v>
      </c>
      <c r="AV105" s="178">
        <f t="shared" si="332"/>
        <v>0</v>
      </c>
      <c r="AW105" s="178">
        <f t="shared" si="332"/>
        <v>0</v>
      </c>
      <c r="AX105" s="178">
        <f t="shared" si="332"/>
        <v>0</v>
      </c>
      <c r="AY105" s="178">
        <f t="shared" si="332"/>
        <v>0</v>
      </c>
      <c r="AZ105" s="178">
        <f t="shared" si="332"/>
        <v>0</v>
      </c>
      <c r="BA105" s="178">
        <f t="shared" si="332"/>
        <v>0</v>
      </c>
      <c r="BB105" s="178">
        <f t="shared" si="332"/>
        <v>0</v>
      </c>
      <c r="BC105" s="178">
        <f t="shared" si="332"/>
        <v>0</v>
      </c>
      <c r="BD105" s="178">
        <f t="shared" si="332"/>
        <v>0</v>
      </c>
      <c r="BE105" s="178">
        <f t="shared" si="332"/>
        <v>0</v>
      </c>
      <c r="BF105" s="178">
        <f t="shared" si="332"/>
        <v>0</v>
      </c>
      <c r="BG105" s="178">
        <f t="shared" si="332"/>
        <v>0</v>
      </c>
      <c r="BH105" s="178">
        <f t="shared" si="332"/>
        <v>0</v>
      </c>
      <c r="BI105" s="178">
        <f t="shared" si="332"/>
        <v>0</v>
      </c>
      <c r="BJ105" s="178">
        <f t="shared" si="332"/>
        <v>0</v>
      </c>
      <c r="BK105" s="178">
        <f t="shared" si="332"/>
        <v>0</v>
      </c>
      <c r="BL105" s="178">
        <f t="shared" si="332"/>
        <v>0</v>
      </c>
      <c r="BM105" s="178">
        <f t="shared" si="332"/>
        <v>0</v>
      </c>
      <c r="BN105" s="178">
        <f t="shared" si="332"/>
        <v>0</v>
      </c>
      <c r="BO105" s="178">
        <f t="shared" si="332"/>
        <v>0</v>
      </c>
    </row>
    <row r="106" ht="15.75" customHeight="1">
      <c r="A106" s="76" t="s">
        <v>242</v>
      </c>
      <c r="B106" s="76"/>
      <c r="C106" s="70"/>
      <c r="D106" s="70"/>
      <c r="E106" s="70"/>
      <c r="F106" s="70"/>
      <c r="G106" s="70"/>
      <c r="H106" s="180">
        <f>H105</f>
        <v>0</v>
      </c>
      <c r="I106" s="180">
        <f t="shared" ref="I106:BO106" si="333">I105+H106</f>
        <v>0</v>
      </c>
      <c r="J106" s="180">
        <f t="shared" si="333"/>
        <v>0</v>
      </c>
      <c r="K106" s="180">
        <f t="shared" si="333"/>
        <v>0</v>
      </c>
      <c r="L106" s="180">
        <f t="shared" si="333"/>
        <v>0</v>
      </c>
      <c r="M106" s="180">
        <f t="shared" si="333"/>
        <v>0</v>
      </c>
      <c r="N106" s="180">
        <f t="shared" si="333"/>
        <v>0</v>
      </c>
      <c r="O106" s="180">
        <f t="shared" si="333"/>
        <v>0</v>
      </c>
      <c r="P106" s="180">
        <f t="shared" si="333"/>
        <v>0</v>
      </c>
      <c r="Q106" s="180">
        <f t="shared" si="333"/>
        <v>0</v>
      </c>
      <c r="R106" s="180">
        <f t="shared" si="333"/>
        <v>0</v>
      </c>
      <c r="S106" s="180">
        <f t="shared" si="333"/>
        <v>0</v>
      </c>
      <c r="T106" s="180">
        <f t="shared" si="333"/>
        <v>0.5</v>
      </c>
      <c r="U106" s="180">
        <f t="shared" si="333"/>
        <v>1</v>
      </c>
      <c r="V106" s="180">
        <f t="shared" si="333"/>
        <v>1</v>
      </c>
      <c r="W106" s="180">
        <f t="shared" si="333"/>
        <v>1</v>
      </c>
      <c r="X106" s="180">
        <f t="shared" si="333"/>
        <v>1</v>
      </c>
      <c r="Y106" s="180">
        <f t="shared" si="333"/>
        <v>1</v>
      </c>
      <c r="Z106" s="180">
        <f t="shared" si="333"/>
        <v>1</v>
      </c>
      <c r="AA106" s="180">
        <f t="shared" si="333"/>
        <v>4</v>
      </c>
      <c r="AB106" s="180">
        <f t="shared" si="333"/>
        <v>4</v>
      </c>
      <c r="AC106" s="180">
        <f t="shared" si="333"/>
        <v>6</v>
      </c>
      <c r="AD106" s="180">
        <f t="shared" si="333"/>
        <v>8</v>
      </c>
      <c r="AE106" s="180">
        <f t="shared" si="333"/>
        <v>8</v>
      </c>
      <c r="AF106" s="180">
        <f t="shared" si="333"/>
        <v>8</v>
      </c>
      <c r="AG106" s="180">
        <f t="shared" si="333"/>
        <v>8</v>
      </c>
      <c r="AH106" s="180">
        <f t="shared" si="333"/>
        <v>8</v>
      </c>
      <c r="AI106" s="180">
        <f t="shared" si="333"/>
        <v>8</v>
      </c>
      <c r="AJ106" s="180">
        <f t="shared" si="333"/>
        <v>8</v>
      </c>
      <c r="AK106" s="180">
        <f t="shared" si="333"/>
        <v>8</v>
      </c>
      <c r="AL106" s="180">
        <f t="shared" si="333"/>
        <v>8</v>
      </c>
      <c r="AM106" s="180">
        <f t="shared" si="333"/>
        <v>8</v>
      </c>
      <c r="AN106" s="180">
        <f t="shared" si="333"/>
        <v>8</v>
      </c>
      <c r="AO106" s="180">
        <f t="shared" si="333"/>
        <v>8</v>
      </c>
      <c r="AP106" s="180">
        <f t="shared" si="333"/>
        <v>8</v>
      </c>
      <c r="AQ106" s="180">
        <f t="shared" si="333"/>
        <v>8</v>
      </c>
      <c r="AR106" s="180">
        <f t="shared" si="333"/>
        <v>8</v>
      </c>
      <c r="AS106" s="180">
        <f t="shared" si="333"/>
        <v>8</v>
      </c>
      <c r="AT106" s="180">
        <f t="shared" si="333"/>
        <v>8</v>
      </c>
      <c r="AU106" s="180">
        <f t="shared" si="333"/>
        <v>8</v>
      </c>
      <c r="AV106" s="180">
        <f t="shared" si="333"/>
        <v>8</v>
      </c>
      <c r="AW106" s="180">
        <f t="shared" si="333"/>
        <v>8</v>
      </c>
      <c r="AX106" s="180">
        <f t="shared" si="333"/>
        <v>8</v>
      </c>
      <c r="AY106" s="180">
        <f t="shared" si="333"/>
        <v>8</v>
      </c>
      <c r="AZ106" s="180">
        <f t="shared" si="333"/>
        <v>8</v>
      </c>
      <c r="BA106" s="180">
        <f t="shared" si="333"/>
        <v>8</v>
      </c>
      <c r="BB106" s="180">
        <f t="shared" si="333"/>
        <v>8</v>
      </c>
      <c r="BC106" s="180">
        <f t="shared" si="333"/>
        <v>8</v>
      </c>
      <c r="BD106" s="180">
        <f t="shared" si="333"/>
        <v>8</v>
      </c>
      <c r="BE106" s="180">
        <f t="shared" si="333"/>
        <v>8</v>
      </c>
      <c r="BF106" s="180">
        <f t="shared" si="333"/>
        <v>8</v>
      </c>
      <c r="BG106" s="180">
        <f t="shared" si="333"/>
        <v>8</v>
      </c>
      <c r="BH106" s="180">
        <f t="shared" si="333"/>
        <v>8</v>
      </c>
      <c r="BI106" s="180">
        <f t="shared" si="333"/>
        <v>8</v>
      </c>
      <c r="BJ106" s="180">
        <f t="shared" si="333"/>
        <v>8</v>
      </c>
      <c r="BK106" s="180">
        <f t="shared" si="333"/>
        <v>8</v>
      </c>
      <c r="BL106" s="180">
        <f t="shared" si="333"/>
        <v>8</v>
      </c>
      <c r="BM106" s="180">
        <f t="shared" si="333"/>
        <v>8</v>
      </c>
      <c r="BN106" s="180">
        <f t="shared" si="333"/>
        <v>8</v>
      </c>
      <c r="BO106" s="180">
        <f t="shared" si="333"/>
        <v>8</v>
      </c>
    </row>
    <row r="107" ht="15.75" customHeight="1">
      <c r="A107" s="4" t="s">
        <v>243</v>
      </c>
      <c r="B107" s="185" t="s">
        <v>5</v>
      </c>
      <c r="C107" s="186">
        <f t="shared" ref="C107:C115" si="337">S107</f>
        <v>0</v>
      </c>
      <c r="D107" s="186">
        <f t="shared" ref="D107:D115" si="338">AE107</f>
        <v>1</v>
      </c>
      <c r="E107" s="186">
        <f t="shared" ref="E107:E115" si="339">+AQ107</f>
        <v>1</v>
      </c>
      <c r="F107" s="186">
        <f t="shared" ref="F107:F115" si="340">BC107</f>
        <v>1</v>
      </c>
      <c r="G107" s="186">
        <f t="shared" ref="G107:G115" si="341">+BO107</f>
        <v>1</v>
      </c>
      <c r="H107" s="188">
        <v>0.0</v>
      </c>
      <c r="I107" s="188">
        <f t="shared" ref="I107:J107" si="334">+H107</f>
        <v>0</v>
      </c>
      <c r="J107" s="188">
        <f t="shared" si="334"/>
        <v>0</v>
      </c>
      <c r="K107" s="188">
        <v>0.0</v>
      </c>
      <c r="L107" s="188">
        <v>0.0</v>
      </c>
      <c r="M107" s="188">
        <f t="shared" ref="M107:S107" si="335">+L107</f>
        <v>0</v>
      </c>
      <c r="N107" s="188">
        <f t="shared" si="335"/>
        <v>0</v>
      </c>
      <c r="O107" s="188">
        <f t="shared" si="335"/>
        <v>0</v>
      </c>
      <c r="P107" s="188">
        <f t="shared" si="335"/>
        <v>0</v>
      </c>
      <c r="Q107" s="188">
        <f t="shared" si="335"/>
        <v>0</v>
      </c>
      <c r="R107" s="188">
        <f t="shared" si="335"/>
        <v>0</v>
      </c>
      <c r="S107" s="188">
        <f t="shared" si="335"/>
        <v>0</v>
      </c>
      <c r="T107" s="187">
        <v>0.5</v>
      </c>
      <c r="U107" s="187">
        <v>1.0</v>
      </c>
      <c r="V107" s="188">
        <f t="shared" ref="V107:BO107" si="336">+U107</f>
        <v>1</v>
      </c>
      <c r="W107" s="188">
        <f t="shared" si="336"/>
        <v>1</v>
      </c>
      <c r="X107" s="188">
        <f t="shared" si="336"/>
        <v>1</v>
      </c>
      <c r="Y107" s="188">
        <f t="shared" si="336"/>
        <v>1</v>
      </c>
      <c r="Z107" s="188">
        <f t="shared" si="336"/>
        <v>1</v>
      </c>
      <c r="AA107" s="188">
        <f t="shared" si="336"/>
        <v>1</v>
      </c>
      <c r="AB107" s="188">
        <f t="shared" si="336"/>
        <v>1</v>
      </c>
      <c r="AC107" s="188">
        <f t="shared" si="336"/>
        <v>1</v>
      </c>
      <c r="AD107" s="188">
        <f t="shared" si="336"/>
        <v>1</v>
      </c>
      <c r="AE107" s="188">
        <f t="shared" si="336"/>
        <v>1</v>
      </c>
      <c r="AF107" s="188">
        <f t="shared" si="336"/>
        <v>1</v>
      </c>
      <c r="AG107" s="188">
        <f t="shared" si="336"/>
        <v>1</v>
      </c>
      <c r="AH107" s="188">
        <f t="shared" si="336"/>
        <v>1</v>
      </c>
      <c r="AI107" s="188">
        <f t="shared" si="336"/>
        <v>1</v>
      </c>
      <c r="AJ107" s="188">
        <f t="shared" si="336"/>
        <v>1</v>
      </c>
      <c r="AK107" s="188">
        <f t="shared" si="336"/>
        <v>1</v>
      </c>
      <c r="AL107" s="188">
        <f t="shared" si="336"/>
        <v>1</v>
      </c>
      <c r="AM107" s="188">
        <f t="shared" si="336"/>
        <v>1</v>
      </c>
      <c r="AN107" s="188">
        <f t="shared" si="336"/>
        <v>1</v>
      </c>
      <c r="AO107" s="188">
        <f t="shared" si="336"/>
        <v>1</v>
      </c>
      <c r="AP107" s="188">
        <f t="shared" si="336"/>
        <v>1</v>
      </c>
      <c r="AQ107" s="188">
        <f t="shared" si="336"/>
        <v>1</v>
      </c>
      <c r="AR107" s="188">
        <f t="shared" si="336"/>
        <v>1</v>
      </c>
      <c r="AS107" s="188">
        <f t="shared" si="336"/>
        <v>1</v>
      </c>
      <c r="AT107" s="188">
        <f t="shared" si="336"/>
        <v>1</v>
      </c>
      <c r="AU107" s="188">
        <f t="shared" si="336"/>
        <v>1</v>
      </c>
      <c r="AV107" s="188">
        <f t="shared" si="336"/>
        <v>1</v>
      </c>
      <c r="AW107" s="188">
        <f t="shared" si="336"/>
        <v>1</v>
      </c>
      <c r="AX107" s="188">
        <f t="shared" si="336"/>
        <v>1</v>
      </c>
      <c r="AY107" s="188">
        <f t="shared" si="336"/>
        <v>1</v>
      </c>
      <c r="AZ107" s="188">
        <f t="shared" si="336"/>
        <v>1</v>
      </c>
      <c r="BA107" s="188">
        <f t="shared" si="336"/>
        <v>1</v>
      </c>
      <c r="BB107" s="188">
        <f t="shared" si="336"/>
        <v>1</v>
      </c>
      <c r="BC107" s="188">
        <f t="shared" si="336"/>
        <v>1</v>
      </c>
      <c r="BD107" s="188">
        <f t="shared" si="336"/>
        <v>1</v>
      </c>
      <c r="BE107" s="188">
        <f t="shared" si="336"/>
        <v>1</v>
      </c>
      <c r="BF107" s="188">
        <f t="shared" si="336"/>
        <v>1</v>
      </c>
      <c r="BG107" s="188">
        <f t="shared" si="336"/>
        <v>1</v>
      </c>
      <c r="BH107" s="188">
        <f t="shared" si="336"/>
        <v>1</v>
      </c>
      <c r="BI107" s="188">
        <f t="shared" si="336"/>
        <v>1</v>
      </c>
      <c r="BJ107" s="188">
        <f t="shared" si="336"/>
        <v>1</v>
      </c>
      <c r="BK107" s="188">
        <f t="shared" si="336"/>
        <v>1</v>
      </c>
      <c r="BL107" s="188">
        <f t="shared" si="336"/>
        <v>1</v>
      </c>
      <c r="BM107" s="188">
        <f t="shared" si="336"/>
        <v>1</v>
      </c>
      <c r="BN107" s="188">
        <f t="shared" si="336"/>
        <v>1</v>
      </c>
      <c r="BO107" s="188">
        <f t="shared" si="336"/>
        <v>1</v>
      </c>
    </row>
    <row r="108" ht="15.75" customHeight="1">
      <c r="A108" s="4" t="str">
        <f t="shared" ref="A108:A115" si="342">A44</f>
        <v>Sr Sales Manager - James Wilson</v>
      </c>
      <c r="B108" s="185" t="s">
        <v>5</v>
      </c>
      <c r="C108" s="186">
        <f t="shared" si="337"/>
        <v>0</v>
      </c>
      <c r="D108" s="186">
        <f t="shared" si="338"/>
        <v>1</v>
      </c>
      <c r="E108" s="186">
        <f t="shared" si="339"/>
        <v>1</v>
      </c>
      <c r="F108" s="186">
        <f t="shared" si="340"/>
        <v>1</v>
      </c>
      <c r="G108" s="186">
        <f t="shared" si="341"/>
        <v>1</v>
      </c>
      <c r="H108" s="188">
        <v>0.0</v>
      </c>
      <c r="I108" s="188">
        <v>0.0</v>
      </c>
      <c r="J108" s="188">
        <v>0.0</v>
      </c>
      <c r="K108" s="188">
        <f>+J108+Assumptions!$A$37</f>
        <v>0</v>
      </c>
      <c r="L108" s="188">
        <f>+K108+Assumptions!$A$37</f>
        <v>0</v>
      </c>
      <c r="M108" s="188">
        <f>+L108+Assumptions!$A$37</f>
        <v>0</v>
      </c>
      <c r="N108" s="188">
        <f>+M108+Assumptions!$A$37</f>
        <v>0</v>
      </c>
      <c r="O108" s="188">
        <f>+N108+Assumptions!$A$37</f>
        <v>0</v>
      </c>
      <c r="P108" s="188">
        <f>+O108+Assumptions!$A$37</f>
        <v>0</v>
      </c>
      <c r="Q108" s="188">
        <f>+P108+Assumptions!$A$37</f>
        <v>0</v>
      </c>
      <c r="R108" s="188">
        <f>+Q108+Assumptions!$A$37</f>
        <v>0</v>
      </c>
      <c r="S108" s="188">
        <f>+R108+Assumptions!$A$37</f>
        <v>0</v>
      </c>
      <c r="T108" s="188">
        <f>+S108+Assumptions!$A$37</f>
        <v>0</v>
      </c>
      <c r="U108" s="188">
        <f>+T108+Assumptions!$A$37</f>
        <v>0</v>
      </c>
      <c r="V108" s="188">
        <f>+U108+Assumptions!$A$37</f>
        <v>0</v>
      </c>
      <c r="W108" s="188">
        <f>+V108+Assumptions!$A$37</f>
        <v>0</v>
      </c>
      <c r="X108" s="188">
        <f>+W108+Assumptions!$A$37</f>
        <v>0</v>
      </c>
      <c r="Y108" s="188">
        <f>+X108+Assumptions!$A$37</f>
        <v>0</v>
      </c>
      <c r="Z108" s="188">
        <f>+Y108+Assumptions!$A$37</f>
        <v>0</v>
      </c>
      <c r="AA108" s="188">
        <v>1.0</v>
      </c>
      <c r="AB108" s="188">
        <f>+AA108+Assumptions!$A$37</f>
        <v>1</v>
      </c>
      <c r="AC108" s="188">
        <f>+AB108+Assumptions!$A$37</f>
        <v>1</v>
      </c>
      <c r="AD108" s="188">
        <f>+AC108+Assumptions!$A$37</f>
        <v>1</v>
      </c>
      <c r="AE108" s="188">
        <f>+AD108+Assumptions!$A$37</f>
        <v>1</v>
      </c>
      <c r="AF108" s="188">
        <f>+AE108+Assumptions!$A$37</f>
        <v>1</v>
      </c>
      <c r="AG108" s="188">
        <f>+AF108+Assumptions!$A$37</f>
        <v>1</v>
      </c>
      <c r="AH108" s="188">
        <f>+AG108+Assumptions!$A$37</f>
        <v>1</v>
      </c>
      <c r="AI108" s="188">
        <f>+AH108+Assumptions!$A$37</f>
        <v>1</v>
      </c>
      <c r="AJ108" s="188">
        <f>+AI108+Assumptions!$A$37</f>
        <v>1</v>
      </c>
      <c r="AK108" s="188">
        <f>+AJ108+Assumptions!$A$37</f>
        <v>1</v>
      </c>
      <c r="AL108" s="188">
        <f>+AK108+Assumptions!$A$37</f>
        <v>1</v>
      </c>
      <c r="AM108" s="188">
        <f>+AL108+Assumptions!$A$37</f>
        <v>1</v>
      </c>
      <c r="AN108" s="188">
        <f>+AM108+Assumptions!$A$37</f>
        <v>1</v>
      </c>
      <c r="AO108" s="188">
        <f>+AN108+Assumptions!$A$37</f>
        <v>1</v>
      </c>
      <c r="AP108" s="188">
        <f>+AO108+Assumptions!$A$37</f>
        <v>1</v>
      </c>
      <c r="AQ108" s="188">
        <f>+AP108+Assumptions!$A$37</f>
        <v>1</v>
      </c>
      <c r="AR108" s="188">
        <f>+AQ108+Assumptions!$A$37</f>
        <v>1</v>
      </c>
      <c r="AS108" s="188">
        <f>+AR108+Assumptions!$A$38</f>
        <v>1</v>
      </c>
      <c r="AT108" s="188">
        <f>+AS108+Assumptions!$A$38</f>
        <v>1</v>
      </c>
      <c r="AU108" s="188">
        <f>+AT108+Assumptions!$A$38</f>
        <v>1</v>
      </c>
      <c r="AV108" s="188">
        <f>+AU108+Assumptions!$A$38</f>
        <v>1</v>
      </c>
      <c r="AW108" s="188">
        <f>+AV108+Assumptions!$A$38</f>
        <v>1</v>
      </c>
      <c r="AX108" s="188">
        <f>+AW108+Assumptions!$A$38</f>
        <v>1</v>
      </c>
      <c r="AY108" s="188">
        <f>+AX108+Assumptions!$A$38</f>
        <v>1</v>
      </c>
      <c r="AZ108" s="188">
        <f>+AY108+Assumptions!$A$38</f>
        <v>1</v>
      </c>
      <c r="BA108" s="188">
        <f>+AZ108+Assumptions!$A$38</f>
        <v>1</v>
      </c>
      <c r="BB108" s="188">
        <f>+BA108+Assumptions!$A$38</f>
        <v>1</v>
      </c>
      <c r="BC108" s="188">
        <f>+BB108+Assumptions!$A$38</f>
        <v>1</v>
      </c>
      <c r="BD108" s="188">
        <f>+BC108+Assumptions!$A$39</f>
        <v>1</v>
      </c>
      <c r="BE108" s="188">
        <f>+BD108+Assumptions!$A$39</f>
        <v>1</v>
      </c>
      <c r="BF108" s="188">
        <f>+BE108+Assumptions!$A$39</f>
        <v>1</v>
      </c>
      <c r="BG108" s="188">
        <f>+BF108+Assumptions!$A$39</f>
        <v>1</v>
      </c>
      <c r="BH108" s="188">
        <f>+BG108+Assumptions!$A$39</f>
        <v>1</v>
      </c>
      <c r="BI108" s="188">
        <f>+BH108+Assumptions!$A$39</f>
        <v>1</v>
      </c>
      <c r="BJ108" s="188">
        <f>+BI108+Assumptions!$A$39</f>
        <v>1</v>
      </c>
      <c r="BK108" s="188">
        <f>+BJ108+Assumptions!$A$39</f>
        <v>1</v>
      </c>
      <c r="BL108" s="188">
        <f>+BK108+Assumptions!$A$39</f>
        <v>1</v>
      </c>
      <c r="BM108" s="188">
        <f>+BL108+Assumptions!$A$39</f>
        <v>1</v>
      </c>
      <c r="BN108" s="188">
        <f>+BM108+Assumptions!$A$39</f>
        <v>1</v>
      </c>
      <c r="BO108" s="188">
        <f>+BN108+Assumptions!$A$39</f>
        <v>1</v>
      </c>
    </row>
    <row r="109" ht="15.75" customHeight="1">
      <c r="A109" s="4" t="str">
        <f t="shared" si="342"/>
        <v>Digital Marketing Specialist - Linda Chen</v>
      </c>
      <c r="B109" s="185" t="s">
        <v>5</v>
      </c>
      <c r="C109" s="186">
        <f t="shared" si="337"/>
        <v>0</v>
      </c>
      <c r="D109" s="186">
        <f t="shared" si="338"/>
        <v>1</v>
      </c>
      <c r="E109" s="186">
        <f t="shared" si="339"/>
        <v>1</v>
      </c>
      <c r="F109" s="186">
        <f t="shared" si="340"/>
        <v>1</v>
      </c>
      <c r="G109" s="186">
        <f t="shared" si="341"/>
        <v>1</v>
      </c>
      <c r="H109" s="188">
        <v>0.0</v>
      </c>
      <c r="I109" s="188">
        <f>H109</f>
        <v>0</v>
      </c>
      <c r="J109" s="188">
        <v>0.0</v>
      </c>
      <c r="K109" s="188">
        <v>0.0</v>
      </c>
      <c r="L109" s="188">
        <f t="shared" ref="L109:Z109" si="343">K109</f>
        <v>0</v>
      </c>
      <c r="M109" s="188">
        <f t="shared" si="343"/>
        <v>0</v>
      </c>
      <c r="N109" s="188">
        <f t="shared" si="343"/>
        <v>0</v>
      </c>
      <c r="O109" s="188">
        <f t="shared" si="343"/>
        <v>0</v>
      </c>
      <c r="P109" s="188">
        <f t="shared" si="343"/>
        <v>0</v>
      </c>
      <c r="Q109" s="188">
        <f t="shared" si="343"/>
        <v>0</v>
      </c>
      <c r="R109" s="188">
        <f t="shared" si="343"/>
        <v>0</v>
      </c>
      <c r="S109" s="188">
        <f t="shared" si="343"/>
        <v>0</v>
      </c>
      <c r="T109" s="188">
        <f t="shared" si="343"/>
        <v>0</v>
      </c>
      <c r="U109" s="188">
        <f t="shared" si="343"/>
        <v>0</v>
      </c>
      <c r="V109" s="188">
        <f t="shared" si="343"/>
        <v>0</v>
      </c>
      <c r="W109" s="188">
        <f t="shared" si="343"/>
        <v>0</v>
      </c>
      <c r="X109" s="188">
        <f t="shared" si="343"/>
        <v>0</v>
      </c>
      <c r="Y109" s="188">
        <f t="shared" si="343"/>
        <v>0</v>
      </c>
      <c r="Z109" s="188">
        <f t="shared" si="343"/>
        <v>0</v>
      </c>
      <c r="AA109" s="188">
        <v>1.0</v>
      </c>
      <c r="AB109" s="188">
        <f t="shared" ref="AB109:BO109" si="344">AA109</f>
        <v>1</v>
      </c>
      <c r="AC109" s="188">
        <f t="shared" si="344"/>
        <v>1</v>
      </c>
      <c r="AD109" s="188">
        <f t="shared" si="344"/>
        <v>1</v>
      </c>
      <c r="AE109" s="188">
        <f t="shared" si="344"/>
        <v>1</v>
      </c>
      <c r="AF109" s="188">
        <f t="shared" si="344"/>
        <v>1</v>
      </c>
      <c r="AG109" s="188">
        <f t="shared" si="344"/>
        <v>1</v>
      </c>
      <c r="AH109" s="188">
        <f t="shared" si="344"/>
        <v>1</v>
      </c>
      <c r="AI109" s="188">
        <f t="shared" si="344"/>
        <v>1</v>
      </c>
      <c r="AJ109" s="188">
        <f t="shared" si="344"/>
        <v>1</v>
      </c>
      <c r="AK109" s="188">
        <f t="shared" si="344"/>
        <v>1</v>
      </c>
      <c r="AL109" s="188">
        <f t="shared" si="344"/>
        <v>1</v>
      </c>
      <c r="AM109" s="188">
        <f t="shared" si="344"/>
        <v>1</v>
      </c>
      <c r="AN109" s="188">
        <f t="shared" si="344"/>
        <v>1</v>
      </c>
      <c r="AO109" s="188">
        <f t="shared" si="344"/>
        <v>1</v>
      </c>
      <c r="AP109" s="188">
        <f t="shared" si="344"/>
        <v>1</v>
      </c>
      <c r="AQ109" s="188">
        <f t="shared" si="344"/>
        <v>1</v>
      </c>
      <c r="AR109" s="188">
        <f t="shared" si="344"/>
        <v>1</v>
      </c>
      <c r="AS109" s="188">
        <f t="shared" si="344"/>
        <v>1</v>
      </c>
      <c r="AT109" s="188">
        <f t="shared" si="344"/>
        <v>1</v>
      </c>
      <c r="AU109" s="188">
        <f t="shared" si="344"/>
        <v>1</v>
      </c>
      <c r="AV109" s="188">
        <f t="shared" si="344"/>
        <v>1</v>
      </c>
      <c r="AW109" s="188">
        <f t="shared" si="344"/>
        <v>1</v>
      </c>
      <c r="AX109" s="188">
        <f t="shared" si="344"/>
        <v>1</v>
      </c>
      <c r="AY109" s="188">
        <f t="shared" si="344"/>
        <v>1</v>
      </c>
      <c r="AZ109" s="188">
        <f t="shared" si="344"/>
        <v>1</v>
      </c>
      <c r="BA109" s="188">
        <f t="shared" si="344"/>
        <v>1</v>
      </c>
      <c r="BB109" s="188">
        <f t="shared" si="344"/>
        <v>1</v>
      </c>
      <c r="BC109" s="188">
        <f t="shared" si="344"/>
        <v>1</v>
      </c>
      <c r="BD109" s="188">
        <f t="shared" si="344"/>
        <v>1</v>
      </c>
      <c r="BE109" s="188">
        <f t="shared" si="344"/>
        <v>1</v>
      </c>
      <c r="BF109" s="188">
        <f t="shared" si="344"/>
        <v>1</v>
      </c>
      <c r="BG109" s="188">
        <f t="shared" si="344"/>
        <v>1</v>
      </c>
      <c r="BH109" s="188">
        <f t="shared" si="344"/>
        <v>1</v>
      </c>
      <c r="BI109" s="188">
        <f t="shared" si="344"/>
        <v>1</v>
      </c>
      <c r="BJ109" s="188">
        <f t="shared" si="344"/>
        <v>1</v>
      </c>
      <c r="BK109" s="188">
        <f t="shared" si="344"/>
        <v>1</v>
      </c>
      <c r="BL109" s="188">
        <f t="shared" si="344"/>
        <v>1</v>
      </c>
      <c r="BM109" s="188">
        <f t="shared" si="344"/>
        <v>1</v>
      </c>
      <c r="BN109" s="188">
        <f t="shared" si="344"/>
        <v>1</v>
      </c>
      <c r="BO109" s="188">
        <f t="shared" si="344"/>
        <v>1</v>
      </c>
    </row>
    <row r="110" ht="15.75" customHeight="1">
      <c r="A110" s="4" t="str">
        <f t="shared" si="342"/>
        <v>Business Development Manager - Mark Thompson</v>
      </c>
      <c r="B110" s="185" t="s">
        <v>5</v>
      </c>
      <c r="C110" s="186">
        <f t="shared" si="337"/>
        <v>0</v>
      </c>
      <c r="D110" s="186">
        <f t="shared" si="338"/>
        <v>1</v>
      </c>
      <c r="E110" s="186">
        <f t="shared" si="339"/>
        <v>1</v>
      </c>
      <c r="F110" s="186">
        <f t="shared" si="340"/>
        <v>1</v>
      </c>
      <c r="G110" s="186">
        <f t="shared" si="341"/>
        <v>1</v>
      </c>
      <c r="H110" s="188">
        <v>0.0</v>
      </c>
      <c r="I110" s="188">
        <v>0.0</v>
      </c>
      <c r="J110" s="188">
        <v>0.0</v>
      </c>
      <c r="K110" s="188">
        <v>0.0</v>
      </c>
      <c r="L110" s="188">
        <v>0.0</v>
      </c>
      <c r="M110" s="188">
        <v>0.0</v>
      </c>
      <c r="N110" s="188">
        <f t="shared" ref="N110:Z110" si="345">+M110</f>
        <v>0</v>
      </c>
      <c r="O110" s="188">
        <f t="shared" si="345"/>
        <v>0</v>
      </c>
      <c r="P110" s="188">
        <f t="shared" si="345"/>
        <v>0</v>
      </c>
      <c r="Q110" s="188">
        <f t="shared" si="345"/>
        <v>0</v>
      </c>
      <c r="R110" s="188">
        <f t="shared" si="345"/>
        <v>0</v>
      </c>
      <c r="S110" s="188">
        <f t="shared" si="345"/>
        <v>0</v>
      </c>
      <c r="T110" s="188">
        <f t="shared" si="345"/>
        <v>0</v>
      </c>
      <c r="U110" s="188">
        <f t="shared" si="345"/>
        <v>0</v>
      </c>
      <c r="V110" s="188">
        <f t="shared" si="345"/>
        <v>0</v>
      </c>
      <c r="W110" s="188">
        <f t="shared" si="345"/>
        <v>0</v>
      </c>
      <c r="X110" s="188">
        <f t="shared" si="345"/>
        <v>0</v>
      </c>
      <c r="Y110" s="188">
        <f t="shared" si="345"/>
        <v>0</v>
      </c>
      <c r="Z110" s="188">
        <f t="shared" si="345"/>
        <v>0</v>
      </c>
      <c r="AA110" s="188">
        <v>1.0</v>
      </c>
      <c r="AB110" s="188">
        <f t="shared" ref="AB110:BO110" si="346">+AA110</f>
        <v>1</v>
      </c>
      <c r="AC110" s="188">
        <f t="shared" si="346"/>
        <v>1</v>
      </c>
      <c r="AD110" s="188">
        <f t="shared" si="346"/>
        <v>1</v>
      </c>
      <c r="AE110" s="188">
        <f t="shared" si="346"/>
        <v>1</v>
      </c>
      <c r="AF110" s="188">
        <f t="shared" si="346"/>
        <v>1</v>
      </c>
      <c r="AG110" s="188">
        <f t="shared" si="346"/>
        <v>1</v>
      </c>
      <c r="AH110" s="188">
        <f t="shared" si="346"/>
        <v>1</v>
      </c>
      <c r="AI110" s="188">
        <f t="shared" si="346"/>
        <v>1</v>
      </c>
      <c r="AJ110" s="188">
        <f t="shared" si="346"/>
        <v>1</v>
      </c>
      <c r="AK110" s="188">
        <f t="shared" si="346"/>
        <v>1</v>
      </c>
      <c r="AL110" s="188">
        <f t="shared" si="346"/>
        <v>1</v>
      </c>
      <c r="AM110" s="188">
        <f t="shared" si="346"/>
        <v>1</v>
      </c>
      <c r="AN110" s="188">
        <f t="shared" si="346"/>
        <v>1</v>
      </c>
      <c r="AO110" s="188">
        <f t="shared" si="346"/>
        <v>1</v>
      </c>
      <c r="AP110" s="188">
        <f t="shared" si="346"/>
        <v>1</v>
      </c>
      <c r="AQ110" s="188">
        <f t="shared" si="346"/>
        <v>1</v>
      </c>
      <c r="AR110" s="188">
        <f t="shared" si="346"/>
        <v>1</v>
      </c>
      <c r="AS110" s="188">
        <f t="shared" si="346"/>
        <v>1</v>
      </c>
      <c r="AT110" s="188">
        <f t="shared" si="346"/>
        <v>1</v>
      </c>
      <c r="AU110" s="188">
        <f t="shared" si="346"/>
        <v>1</v>
      </c>
      <c r="AV110" s="188">
        <f t="shared" si="346"/>
        <v>1</v>
      </c>
      <c r="AW110" s="188">
        <f t="shared" si="346"/>
        <v>1</v>
      </c>
      <c r="AX110" s="188">
        <f t="shared" si="346"/>
        <v>1</v>
      </c>
      <c r="AY110" s="188">
        <f t="shared" si="346"/>
        <v>1</v>
      </c>
      <c r="AZ110" s="188">
        <f t="shared" si="346"/>
        <v>1</v>
      </c>
      <c r="BA110" s="188">
        <f t="shared" si="346"/>
        <v>1</v>
      </c>
      <c r="BB110" s="188">
        <f t="shared" si="346"/>
        <v>1</v>
      </c>
      <c r="BC110" s="188">
        <f t="shared" si="346"/>
        <v>1</v>
      </c>
      <c r="BD110" s="188">
        <f t="shared" si="346"/>
        <v>1</v>
      </c>
      <c r="BE110" s="188">
        <f t="shared" si="346"/>
        <v>1</v>
      </c>
      <c r="BF110" s="188">
        <f t="shared" si="346"/>
        <v>1</v>
      </c>
      <c r="BG110" s="188">
        <f t="shared" si="346"/>
        <v>1</v>
      </c>
      <c r="BH110" s="188">
        <f t="shared" si="346"/>
        <v>1</v>
      </c>
      <c r="BI110" s="188">
        <f t="shared" si="346"/>
        <v>1</v>
      </c>
      <c r="BJ110" s="188">
        <f t="shared" si="346"/>
        <v>1</v>
      </c>
      <c r="BK110" s="188">
        <f t="shared" si="346"/>
        <v>1</v>
      </c>
      <c r="BL110" s="188">
        <f t="shared" si="346"/>
        <v>1</v>
      </c>
      <c r="BM110" s="188">
        <f t="shared" si="346"/>
        <v>1</v>
      </c>
      <c r="BN110" s="188">
        <f t="shared" si="346"/>
        <v>1</v>
      </c>
      <c r="BO110" s="188">
        <f t="shared" si="346"/>
        <v>1</v>
      </c>
    </row>
    <row r="111" ht="15.75" customHeight="1">
      <c r="A111" s="4" t="str">
        <f t="shared" si="342"/>
        <v>Sales Representative - Rachel Green</v>
      </c>
      <c r="B111" s="185" t="s">
        <v>5</v>
      </c>
      <c r="C111" s="186">
        <f t="shared" si="337"/>
        <v>0</v>
      </c>
      <c r="D111" s="186">
        <f t="shared" si="338"/>
        <v>1</v>
      </c>
      <c r="E111" s="186">
        <f t="shared" si="339"/>
        <v>1</v>
      </c>
      <c r="F111" s="186">
        <f t="shared" si="340"/>
        <v>1</v>
      </c>
      <c r="G111" s="186">
        <f t="shared" si="341"/>
        <v>1</v>
      </c>
      <c r="H111" s="188">
        <v>0.0</v>
      </c>
      <c r="I111" s="188">
        <v>0.0</v>
      </c>
      <c r="J111" s="188">
        <v>0.0</v>
      </c>
      <c r="K111" s="188">
        <v>0.0</v>
      </c>
      <c r="L111" s="188">
        <f t="shared" ref="L111:AB111" si="347">+K111</f>
        <v>0</v>
      </c>
      <c r="M111" s="188">
        <f t="shared" si="347"/>
        <v>0</v>
      </c>
      <c r="N111" s="188">
        <f t="shared" si="347"/>
        <v>0</v>
      </c>
      <c r="O111" s="188">
        <f t="shared" si="347"/>
        <v>0</v>
      </c>
      <c r="P111" s="188">
        <f t="shared" si="347"/>
        <v>0</v>
      </c>
      <c r="Q111" s="188">
        <f t="shared" si="347"/>
        <v>0</v>
      </c>
      <c r="R111" s="188">
        <f t="shared" si="347"/>
        <v>0</v>
      </c>
      <c r="S111" s="188">
        <f t="shared" si="347"/>
        <v>0</v>
      </c>
      <c r="T111" s="188">
        <f t="shared" si="347"/>
        <v>0</v>
      </c>
      <c r="U111" s="188">
        <f t="shared" si="347"/>
        <v>0</v>
      </c>
      <c r="V111" s="188">
        <f t="shared" si="347"/>
        <v>0</v>
      </c>
      <c r="W111" s="188">
        <f t="shared" si="347"/>
        <v>0</v>
      </c>
      <c r="X111" s="188">
        <f t="shared" si="347"/>
        <v>0</v>
      </c>
      <c r="Y111" s="188">
        <f t="shared" si="347"/>
        <v>0</v>
      </c>
      <c r="Z111" s="188">
        <f t="shared" si="347"/>
        <v>0</v>
      </c>
      <c r="AA111" s="188">
        <f t="shared" si="347"/>
        <v>0</v>
      </c>
      <c r="AB111" s="188">
        <f t="shared" si="347"/>
        <v>0</v>
      </c>
      <c r="AC111" s="188">
        <v>1.0</v>
      </c>
      <c r="AD111" s="188">
        <f t="shared" ref="AD111:BO111" si="348">+AC111</f>
        <v>1</v>
      </c>
      <c r="AE111" s="188">
        <f t="shared" si="348"/>
        <v>1</v>
      </c>
      <c r="AF111" s="188">
        <f t="shared" si="348"/>
        <v>1</v>
      </c>
      <c r="AG111" s="188">
        <f t="shared" si="348"/>
        <v>1</v>
      </c>
      <c r="AH111" s="188">
        <f t="shared" si="348"/>
        <v>1</v>
      </c>
      <c r="AI111" s="188">
        <f t="shared" si="348"/>
        <v>1</v>
      </c>
      <c r="AJ111" s="188">
        <f t="shared" si="348"/>
        <v>1</v>
      </c>
      <c r="AK111" s="188">
        <f t="shared" si="348"/>
        <v>1</v>
      </c>
      <c r="AL111" s="188">
        <f t="shared" si="348"/>
        <v>1</v>
      </c>
      <c r="AM111" s="188">
        <f t="shared" si="348"/>
        <v>1</v>
      </c>
      <c r="AN111" s="188">
        <f t="shared" si="348"/>
        <v>1</v>
      </c>
      <c r="AO111" s="188">
        <f t="shared" si="348"/>
        <v>1</v>
      </c>
      <c r="AP111" s="188">
        <f t="shared" si="348"/>
        <v>1</v>
      </c>
      <c r="AQ111" s="188">
        <f t="shared" si="348"/>
        <v>1</v>
      </c>
      <c r="AR111" s="188">
        <f t="shared" si="348"/>
        <v>1</v>
      </c>
      <c r="AS111" s="188">
        <f t="shared" si="348"/>
        <v>1</v>
      </c>
      <c r="AT111" s="188">
        <f t="shared" si="348"/>
        <v>1</v>
      </c>
      <c r="AU111" s="188">
        <f t="shared" si="348"/>
        <v>1</v>
      </c>
      <c r="AV111" s="188">
        <f t="shared" si="348"/>
        <v>1</v>
      </c>
      <c r="AW111" s="188">
        <f t="shared" si="348"/>
        <v>1</v>
      </c>
      <c r="AX111" s="188">
        <f t="shared" si="348"/>
        <v>1</v>
      </c>
      <c r="AY111" s="188">
        <f t="shared" si="348"/>
        <v>1</v>
      </c>
      <c r="AZ111" s="188">
        <f t="shared" si="348"/>
        <v>1</v>
      </c>
      <c r="BA111" s="188">
        <f t="shared" si="348"/>
        <v>1</v>
      </c>
      <c r="BB111" s="188">
        <f t="shared" si="348"/>
        <v>1</v>
      </c>
      <c r="BC111" s="188">
        <f t="shared" si="348"/>
        <v>1</v>
      </c>
      <c r="BD111" s="188">
        <f t="shared" si="348"/>
        <v>1</v>
      </c>
      <c r="BE111" s="188">
        <f t="shared" si="348"/>
        <v>1</v>
      </c>
      <c r="BF111" s="188">
        <f t="shared" si="348"/>
        <v>1</v>
      </c>
      <c r="BG111" s="188">
        <f t="shared" si="348"/>
        <v>1</v>
      </c>
      <c r="BH111" s="188">
        <f t="shared" si="348"/>
        <v>1</v>
      </c>
      <c r="BI111" s="188">
        <f t="shared" si="348"/>
        <v>1</v>
      </c>
      <c r="BJ111" s="188">
        <f t="shared" si="348"/>
        <v>1</v>
      </c>
      <c r="BK111" s="188">
        <f t="shared" si="348"/>
        <v>1</v>
      </c>
      <c r="BL111" s="188">
        <f t="shared" si="348"/>
        <v>1</v>
      </c>
      <c r="BM111" s="188">
        <f t="shared" si="348"/>
        <v>1</v>
      </c>
      <c r="BN111" s="188">
        <f t="shared" si="348"/>
        <v>1</v>
      </c>
      <c r="BO111" s="188">
        <f t="shared" si="348"/>
        <v>1</v>
      </c>
    </row>
    <row r="112" ht="15.75" customHeight="1">
      <c r="A112" s="4" t="str">
        <f t="shared" si="342"/>
        <v>Sales Representative, Daniel Lee</v>
      </c>
      <c r="B112" s="185" t="s">
        <v>119</v>
      </c>
      <c r="C112" s="186">
        <f t="shared" si="337"/>
        <v>0</v>
      </c>
      <c r="D112" s="186">
        <f t="shared" si="338"/>
        <v>1</v>
      </c>
      <c r="E112" s="186">
        <f t="shared" si="339"/>
        <v>1</v>
      </c>
      <c r="F112" s="186">
        <f t="shared" si="340"/>
        <v>1</v>
      </c>
      <c r="G112" s="186">
        <f t="shared" si="341"/>
        <v>1</v>
      </c>
      <c r="H112" s="188">
        <v>0.0</v>
      </c>
      <c r="I112" s="188">
        <v>0.0</v>
      </c>
      <c r="J112" s="188">
        <v>0.0</v>
      </c>
      <c r="K112" s="188">
        <v>0.0</v>
      </c>
      <c r="L112" s="188">
        <f t="shared" ref="L112:AB112" si="349">+K112</f>
        <v>0</v>
      </c>
      <c r="M112" s="188">
        <f t="shared" si="349"/>
        <v>0</v>
      </c>
      <c r="N112" s="188">
        <f t="shared" si="349"/>
        <v>0</v>
      </c>
      <c r="O112" s="188">
        <f t="shared" si="349"/>
        <v>0</v>
      </c>
      <c r="P112" s="188">
        <f t="shared" si="349"/>
        <v>0</v>
      </c>
      <c r="Q112" s="188">
        <f t="shared" si="349"/>
        <v>0</v>
      </c>
      <c r="R112" s="188">
        <f t="shared" si="349"/>
        <v>0</v>
      </c>
      <c r="S112" s="188">
        <f t="shared" si="349"/>
        <v>0</v>
      </c>
      <c r="T112" s="188">
        <f t="shared" si="349"/>
        <v>0</v>
      </c>
      <c r="U112" s="188">
        <f t="shared" si="349"/>
        <v>0</v>
      </c>
      <c r="V112" s="188">
        <f t="shared" si="349"/>
        <v>0</v>
      </c>
      <c r="W112" s="188">
        <f t="shared" si="349"/>
        <v>0</v>
      </c>
      <c r="X112" s="188">
        <f t="shared" si="349"/>
        <v>0</v>
      </c>
      <c r="Y112" s="188">
        <f t="shared" si="349"/>
        <v>0</v>
      </c>
      <c r="Z112" s="188">
        <f t="shared" si="349"/>
        <v>0</v>
      </c>
      <c r="AA112" s="188">
        <f t="shared" si="349"/>
        <v>0</v>
      </c>
      <c r="AB112" s="188">
        <f t="shared" si="349"/>
        <v>0</v>
      </c>
      <c r="AC112" s="188">
        <v>1.0</v>
      </c>
      <c r="AD112" s="188">
        <f t="shared" ref="AD112:BO112" si="350">+AC112</f>
        <v>1</v>
      </c>
      <c r="AE112" s="188">
        <f t="shared" si="350"/>
        <v>1</v>
      </c>
      <c r="AF112" s="188">
        <f t="shared" si="350"/>
        <v>1</v>
      </c>
      <c r="AG112" s="188">
        <f t="shared" si="350"/>
        <v>1</v>
      </c>
      <c r="AH112" s="188">
        <f t="shared" si="350"/>
        <v>1</v>
      </c>
      <c r="AI112" s="188">
        <f t="shared" si="350"/>
        <v>1</v>
      </c>
      <c r="AJ112" s="188">
        <f t="shared" si="350"/>
        <v>1</v>
      </c>
      <c r="AK112" s="188">
        <f t="shared" si="350"/>
        <v>1</v>
      </c>
      <c r="AL112" s="188">
        <f t="shared" si="350"/>
        <v>1</v>
      </c>
      <c r="AM112" s="188">
        <f t="shared" si="350"/>
        <v>1</v>
      </c>
      <c r="AN112" s="188">
        <f t="shared" si="350"/>
        <v>1</v>
      </c>
      <c r="AO112" s="188">
        <f t="shared" si="350"/>
        <v>1</v>
      </c>
      <c r="AP112" s="188">
        <f t="shared" si="350"/>
        <v>1</v>
      </c>
      <c r="AQ112" s="188">
        <f t="shared" si="350"/>
        <v>1</v>
      </c>
      <c r="AR112" s="188">
        <f t="shared" si="350"/>
        <v>1</v>
      </c>
      <c r="AS112" s="188">
        <f t="shared" si="350"/>
        <v>1</v>
      </c>
      <c r="AT112" s="188">
        <f t="shared" si="350"/>
        <v>1</v>
      </c>
      <c r="AU112" s="188">
        <f t="shared" si="350"/>
        <v>1</v>
      </c>
      <c r="AV112" s="188">
        <f t="shared" si="350"/>
        <v>1</v>
      </c>
      <c r="AW112" s="188">
        <f t="shared" si="350"/>
        <v>1</v>
      </c>
      <c r="AX112" s="188">
        <f t="shared" si="350"/>
        <v>1</v>
      </c>
      <c r="AY112" s="188">
        <f t="shared" si="350"/>
        <v>1</v>
      </c>
      <c r="AZ112" s="188">
        <f t="shared" si="350"/>
        <v>1</v>
      </c>
      <c r="BA112" s="188">
        <f t="shared" si="350"/>
        <v>1</v>
      </c>
      <c r="BB112" s="188">
        <f t="shared" si="350"/>
        <v>1</v>
      </c>
      <c r="BC112" s="188">
        <f t="shared" si="350"/>
        <v>1</v>
      </c>
      <c r="BD112" s="188">
        <f t="shared" si="350"/>
        <v>1</v>
      </c>
      <c r="BE112" s="188">
        <f t="shared" si="350"/>
        <v>1</v>
      </c>
      <c r="BF112" s="188">
        <f t="shared" si="350"/>
        <v>1</v>
      </c>
      <c r="BG112" s="188">
        <f t="shared" si="350"/>
        <v>1</v>
      </c>
      <c r="BH112" s="188">
        <f t="shared" si="350"/>
        <v>1</v>
      </c>
      <c r="BI112" s="188">
        <f t="shared" si="350"/>
        <v>1</v>
      </c>
      <c r="BJ112" s="188">
        <f t="shared" si="350"/>
        <v>1</v>
      </c>
      <c r="BK112" s="188">
        <f t="shared" si="350"/>
        <v>1</v>
      </c>
      <c r="BL112" s="188">
        <f t="shared" si="350"/>
        <v>1</v>
      </c>
      <c r="BM112" s="188">
        <f t="shared" si="350"/>
        <v>1</v>
      </c>
      <c r="BN112" s="188">
        <f t="shared" si="350"/>
        <v>1</v>
      </c>
      <c r="BO112" s="188">
        <f t="shared" si="350"/>
        <v>1</v>
      </c>
    </row>
    <row r="113" ht="15.75" customHeight="1">
      <c r="A113" s="4" t="str">
        <f t="shared" si="342"/>
        <v>Content Marketing Specialist - Emma Watson</v>
      </c>
      <c r="B113" s="185" t="s">
        <v>5</v>
      </c>
      <c r="C113" s="186">
        <f t="shared" si="337"/>
        <v>0</v>
      </c>
      <c r="D113" s="186">
        <f t="shared" si="338"/>
        <v>1</v>
      </c>
      <c r="E113" s="186">
        <f t="shared" si="339"/>
        <v>1</v>
      </c>
      <c r="F113" s="186">
        <f t="shared" si="340"/>
        <v>1</v>
      </c>
      <c r="G113" s="186">
        <f t="shared" si="341"/>
        <v>1</v>
      </c>
      <c r="H113" s="188">
        <v>0.0</v>
      </c>
      <c r="I113" s="188">
        <v>0.0</v>
      </c>
      <c r="J113" s="188">
        <v>0.0</v>
      </c>
      <c r="K113" s="188">
        <v>0.0</v>
      </c>
      <c r="L113" s="188">
        <v>0.0</v>
      </c>
      <c r="M113" s="188">
        <v>0.0</v>
      </c>
      <c r="N113" s="188">
        <f t="shared" ref="N113:AC113" si="351">+M113</f>
        <v>0</v>
      </c>
      <c r="O113" s="188">
        <f t="shared" si="351"/>
        <v>0</v>
      </c>
      <c r="P113" s="188">
        <f t="shared" si="351"/>
        <v>0</v>
      </c>
      <c r="Q113" s="188">
        <f t="shared" si="351"/>
        <v>0</v>
      </c>
      <c r="R113" s="188">
        <f t="shared" si="351"/>
        <v>0</v>
      </c>
      <c r="S113" s="188">
        <f t="shared" si="351"/>
        <v>0</v>
      </c>
      <c r="T113" s="188">
        <f t="shared" si="351"/>
        <v>0</v>
      </c>
      <c r="U113" s="188">
        <f t="shared" si="351"/>
        <v>0</v>
      </c>
      <c r="V113" s="188">
        <f t="shared" si="351"/>
        <v>0</v>
      </c>
      <c r="W113" s="188">
        <f t="shared" si="351"/>
        <v>0</v>
      </c>
      <c r="X113" s="188">
        <f t="shared" si="351"/>
        <v>0</v>
      </c>
      <c r="Y113" s="188">
        <f t="shared" si="351"/>
        <v>0</v>
      </c>
      <c r="Z113" s="188">
        <f t="shared" si="351"/>
        <v>0</v>
      </c>
      <c r="AA113" s="188">
        <f t="shared" si="351"/>
        <v>0</v>
      </c>
      <c r="AB113" s="188">
        <f t="shared" si="351"/>
        <v>0</v>
      </c>
      <c r="AC113" s="188">
        <f t="shared" si="351"/>
        <v>0</v>
      </c>
      <c r="AD113" s="188">
        <v>1.0</v>
      </c>
      <c r="AE113" s="188">
        <f t="shared" ref="AE113:BO113" si="352">+AD113</f>
        <v>1</v>
      </c>
      <c r="AF113" s="188">
        <f t="shared" si="352"/>
        <v>1</v>
      </c>
      <c r="AG113" s="188">
        <f t="shared" si="352"/>
        <v>1</v>
      </c>
      <c r="AH113" s="188">
        <f t="shared" si="352"/>
        <v>1</v>
      </c>
      <c r="AI113" s="188">
        <f t="shared" si="352"/>
        <v>1</v>
      </c>
      <c r="AJ113" s="188">
        <f t="shared" si="352"/>
        <v>1</v>
      </c>
      <c r="AK113" s="188">
        <f t="shared" si="352"/>
        <v>1</v>
      </c>
      <c r="AL113" s="188">
        <f t="shared" si="352"/>
        <v>1</v>
      </c>
      <c r="AM113" s="188">
        <f t="shared" si="352"/>
        <v>1</v>
      </c>
      <c r="AN113" s="188">
        <f t="shared" si="352"/>
        <v>1</v>
      </c>
      <c r="AO113" s="188">
        <f t="shared" si="352"/>
        <v>1</v>
      </c>
      <c r="AP113" s="188">
        <f t="shared" si="352"/>
        <v>1</v>
      </c>
      <c r="AQ113" s="188">
        <f t="shared" si="352"/>
        <v>1</v>
      </c>
      <c r="AR113" s="188">
        <f t="shared" si="352"/>
        <v>1</v>
      </c>
      <c r="AS113" s="188">
        <f t="shared" si="352"/>
        <v>1</v>
      </c>
      <c r="AT113" s="188">
        <f t="shared" si="352"/>
        <v>1</v>
      </c>
      <c r="AU113" s="188">
        <f t="shared" si="352"/>
        <v>1</v>
      </c>
      <c r="AV113" s="188">
        <f t="shared" si="352"/>
        <v>1</v>
      </c>
      <c r="AW113" s="188">
        <f t="shared" si="352"/>
        <v>1</v>
      </c>
      <c r="AX113" s="188">
        <f t="shared" si="352"/>
        <v>1</v>
      </c>
      <c r="AY113" s="188">
        <f t="shared" si="352"/>
        <v>1</v>
      </c>
      <c r="AZ113" s="188">
        <f t="shared" si="352"/>
        <v>1</v>
      </c>
      <c r="BA113" s="188">
        <f t="shared" si="352"/>
        <v>1</v>
      </c>
      <c r="BB113" s="188">
        <f t="shared" si="352"/>
        <v>1</v>
      </c>
      <c r="BC113" s="188">
        <f t="shared" si="352"/>
        <v>1</v>
      </c>
      <c r="BD113" s="188">
        <f t="shared" si="352"/>
        <v>1</v>
      </c>
      <c r="BE113" s="188">
        <f t="shared" si="352"/>
        <v>1</v>
      </c>
      <c r="BF113" s="188">
        <f t="shared" si="352"/>
        <v>1</v>
      </c>
      <c r="BG113" s="188">
        <f t="shared" si="352"/>
        <v>1</v>
      </c>
      <c r="BH113" s="188">
        <f t="shared" si="352"/>
        <v>1</v>
      </c>
      <c r="BI113" s="188">
        <f t="shared" si="352"/>
        <v>1</v>
      </c>
      <c r="BJ113" s="188">
        <f t="shared" si="352"/>
        <v>1</v>
      </c>
      <c r="BK113" s="188">
        <f t="shared" si="352"/>
        <v>1</v>
      </c>
      <c r="BL113" s="188">
        <f t="shared" si="352"/>
        <v>1</v>
      </c>
      <c r="BM113" s="188">
        <f t="shared" si="352"/>
        <v>1</v>
      </c>
      <c r="BN113" s="188">
        <f t="shared" si="352"/>
        <v>1</v>
      </c>
      <c r="BO113" s="188">
        <f t="shared" si="352"/>
        <v>1</v>
      </c>
    </row>
    <row r="114" ht="15.75" customHeight="1">
      <c r="A114" s="4" t="str">
        <f t="shared" si="342"/>
        <v>Sales Operations Anyalyst - Michael Brown</v>
      </c>
      <c r="B114" s="185" t="s">
        <v>5</v>
      </c>
      <c r="C114" s="186">
        <f t="shared" si="337"/>
        <v>0</v>
      </c>
      <c r="D114" s="186">
        <f t="shared" si="338"/>
        <v>1</v>
      </c>
      <c r="E114" s="186">
        <f t="shared" si="339"/>
        <v>1</v>
      </c>
      <c r="F114" s="186">
        <f t="shared" si="340"/>
        <v>1</v>
      </c>
      <c r="G114" s="186">
        <f t="shared" si="341"/>
        <v>1</v>
      </c>
      <c r="H114" s="188">
        <f>H104*($C$34/12)</f>
        <v>0</v>
      </c>
      <c r="I114" s="188">
        <f>H114+(I104*($C$34/12))</f>
        <v>0</v>
      </c>
      <c r="J114" s="188">
        <v>0.0</v>
      </c>
      <c r="K114" s="188">
        <v>0.0</v>
      </c>
      <c r="L114" s="188">
        <v>0.0</v>
      </c>
      <c r="M114" s="188">
        <v>0.0</v>
      </c>
      <c r="N114" s="188">
        <f t="shared" ref="N114:AC114" si="353">+M114</f>
        <v>0</v>
      </c>
      <c r="O114" s="188">
        <f t="shared" si="353"/>
        <v>0</v>
      </c>
      <c r="P114" s="188">
        <f t="shared" si="353"/>
        <v>0</v>
      </c>
      <c r="Q114" s="188">
        <f t="shared" si="353"/>
        <v>0</v>
      </c>
      <c r="R114" s="188">
        <f t="shared" si="353"/>
        <v>0</v>
      </c>
      <c r="S114" s="188">
        <f t="shared" si="353"/>
        <v>0</v>
      </c>
      <c r="T114" s="188">
        <f t="shared" si="353"/>
        <v>0</v>
      </c>
      <c r="U114" s="188">
        <f t="shared" si="353"/>
        <v>0</v>
      </c>
      <c r="V114" s="188">
        <f t="shared" si="353"/>
        <v>0</v>
      </c>
      <c r="W114" s="188">
        <f t="shared" si="353"/>
        <v>0</v>
      </c>
      <c r="X114" s="188">
        <f t="shared" si="353"/>
        <v>0</v>
      </c>
      <c r="Y114" s="188">
        <f t="shared" si="353"/>
        <v>0</v>
      </c>
      <c r="Z114" s="188">
        <f t="shared" si="353"/>
        <v>0</v>
      </c>
      <c r="AA114" s="188">
        <f t="shared" si="353"/>
        <v>0</v>
      </c>
      <c r="AB114" s="188">
        <f t="shared" si="353"/>
        <v>0</v>
      </c>
      <c r="AC114" s="188">
        <f t="shared" si="353"/>
        <v>0</v>
      </c>
      <c r="AD114" s="188">
        <v>1.0</v>
      </c>
      <c r="AE114" s="188">
        <f t="shared" ref="AE114:BO114" si="354">+AD114</f>
        <v>1</v>
      </c>
      <c r="AF114" s="188">
        <f t="shared" si="354"/>
        <v>1</v>
      </c>
      <c r="AG114" s="188">
        <f t="shared" si="354"/>
        <v>1</v>
      </c>
      <c r="AH114" s="188">
        <f t="shared" si="354"/>
        <v>1</v>
      </c>
      <c r="AI114" s="188">
        <f t="shared" si="354"/>
        <v>1</v>
      </c>
      <c r="AJ114" s="188">
        <f t="shared" si="354"/>
        <v>1</v>
      </c>
      <c r="AK114" s="188">
        <f t="shared" si="354"/>
        <v>1</v>
      </c>
      <c r="AL114" s="188">
        <f t="shared" si="354"/>
        <v>1</v>
      </c>
      <c r="AM114" s="188">
        <f t="shared" si="354"/>
        <v>1</v>
      </c>
      <c r="AN114" s="188">
        <f t="shared" si="354"/>
        <v>1</v>
      </c>
      <c r="AO114" s="188">
        <f t="shared" si="354"/>
        <v>1</v>
      </c>
      <c r="AP114" s="188">
        <f t="shared" si="354"/>
        <v>1</v>
      </c>
      <c r="AQ114" s="188">
        <f t="shared" si="354"/>
        <v>1</v>
      </c>
      <c r="AR114" s="188">
        <f t="shared" si="354"/>
        <v>1</v>
      </c>
      <c r="AS114" s="188">
        <f t="shared" si="354"/>
        <v>1</v>
      </c>
      <c r="AT114" s="188">
        <f t="shared" si="354"/>
        <v>1</v>
      </c>
      <c r="AU114" s="188">
        <f t="shared" si="354"/>
        <v>1</v>
      </c>
      <c r="AV114" s="188">
        <f t="shared" si="354"/>
        <v>1</v>
      </c>
      <c r="AW114" s="188">
        <f t="shared" si="354"/>
        <v>1</v>
      </c>
      <c r="AX114" s="188">
        <f t="shared" si="354"/>
        <v>1</v>
      </c>
      <c r="AY114" s="188">
        <f t="shared" si="354"/>
        <v>1</v>
      </c>
      <c r="AZ114" s="188">
        <f t="shared" si="354"/>
        <v>1</v>
      </c>
      <c r="BA114" s="188">
        <f t="shared" si="354"/>
        <v>1</v>
      </c>
      <c r="BB114" s="188">
        <f t="shared" si="354"/>
        <v>1</v>
      </c>
      <c r="BC114" s="188">
        <f t="shared" si="354"/>
        <v>1</v>
      </c>
      <c r="BD114" s="188">
        <f t="shared" si="354"/>
        <v>1</v>
      </c>
      <c r="BE114" s="188">
        <f t="shared" si="354"/>
        <v>1</v>
      </c>
      <c r="BF114" s="188">
        <f t="shared" si="354"/>
        <v>1</v>
      </c>
      <c r="BG114" s="188">
        <f t="shared" si="354"/>
        <v>1</v>
      </c>
      <c r="BH114" s="188">
        <f t="shared" si="354"/>
        <v>1</v>
      </c>
      <c r="BI114" s="188">
        <f t="shared" si="354"/>
        <v>1</v>
      </c>
      <c r="BJ114" s="188">
        <f t="shared" si="354"/>
        <v>1</v>
      </c>
      <c r="BK114" s="188">
        <f t="shared" si="354"/>
        <v>1</v>
      </c>
      <c r="BL114" s="188">
        <f t="shared" si="354"/>
        <v>1</v>
      </c>
      <c r="BM114" s="188">
        <f t="shared" si="354"/>
        <v>1</v>
      </c>
      <c r="BN114" s="188">
        <f t="shared" si="354"/>
        <v>1</v>
      </c>
      <c r="BO114" s="188">
        <f t="shared" si="354"/>
        <v>1</v>
      </c>
    </row>
    <row r="115" ht="15.75" customHeight="1">
      <c r="A115" s="4" t="str">
        <f t="shared" si="342"/>
        <v>Sales Position 9</v>
      </c>
      <c r="B115" s="185" t="s">
        <v>5</v>
      </c>
      <c r="C115" s="186" t="str">
        <f t="shared" si="337"/>
        <v/>
      </c>
      <c r="D115" s="186" t="str">
        <f t="shared" si="338"/>
        <v/>
      </c>
      <c r="E115" s="186" t="str">
        <f t="shared" si="339"/>
        <v/>
      </c>
      <c r="F115" s="186" t="str">
        <f t="shared" si="340"/>
        <v/>
      </c>
      <c r="G115" s="186" t="str">
        <f t="shared" si="341"/>
        <v/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</row>
    <row r="116" ht="15.75" customHeight="1">
      <c r="A116" s="76" t="s">
        <v>252</v>
      </c>
      <c r="B116" s="76"/>
      <c r="C116" s="70"/>
      <c r="D116" s="70"/>
      <c r="E116" s="70"/>
      <c r="F116" s="70"/>
      <c r="G116" s="70"/>
      <c r="H116" s="180">
        <f t="shared" ref="H116:BO116" si="355">SUM(H107:H115)</f>
        <v>0</v>
      </c>
      <c r="I116" s="180">
        <f t="shared" si="355"/>
        <v>0</v>
      </c>
      <c r="J116" s="180">
        <f t="shared" si="355"/>
        <v>0</v>
      </c>
      <c r="K116" s="180">
        <f t="shared" si="355"/>
        <v>0</v>
      </c>
      <c r="L116" s="183">
        <f t="shared" si="355"/>
        <v>0</v>
      </c>
      <c r="M116" s="183">
        <f t="shared" si="355"/>
        <v>0</v>
      </c>
      <c r="N116" s="183">
        <f t="shared" si="355"/>
        <v>0</v>
      </c>
      <c r="O116" s="183">
        <f t="shared" si="355"/>
        <v>0</v>
      </c>
      <c r="P116" s="183">
        <f t="shared" si="355"/>
        <v>0</v>
      </c>
      <c r="Q116" s="183">
        <f t="shared" si="355"/>
        <v>0</v>
      </c>
      <c r="R116" s="183">
        <f t="shared" si="355"/>
        <v>0</v>
      </c>
      <c r="S116" s="183">
        <f t="shared" si="355"/>
        <v>0</v>
      </c>
      <c r="T116" s="183">
        <f t="shared" si="355"/>
        <v>0.5</v>
      </c>
      <c r="U116" s="183">
        <f t="shared" si="355"/>
        <v>1</v>
      </c>
      <c r="V116" s="183">
        <f t="shared" si="355"/>
        <v>1</v>
      </c>
      <c r="W116" s="183">
        <f t="shared" si="355"/>
        <v>1</v>
      </c>
      <c r="X116" s="183">
        <f t="shared" si="355"/>
        <v>1</v>
      </c>
      <c r="Y116" s="183">
        <f t="shared" si="355"/>
        <v>1</v>
      </c>
      <c r="Z116" s="183">
        <f t="shared" si="355"/>
        <v>1</v>
      </c>
      <c r="AA116" s="183">
        <f t="shared" si="355"/>
        <v>4</v>
      </c>
      <c r="AB116" s="183">
        <f t="shared" si="355"/>
        <v>4</v>
      </c>
      <c r="AC116" s="183">
        <f t="shared" si="355"/>
        <v>6</v>
      </c>
      <c r="AD116" s="183">
        <f t="shared" si="355"/>
        <v>8</v>
      </c>
      <c r="AE116" s="183">
        <f t="shared" si="355"/>
        <v>8</v>
      </c>
      <c r="AF116" s="183">
        <f t="shared" si="355"/>
        <v>8</v>
      </c>
      <c r="AG116" s="183">
        <f t="shared" si="355"/>
        <v>8</v>
      </c>
      <c r="AH116" s="183">
        <f t="shared" si="355"/>
        <v>8</v>
      </c>
      <c r="AI116" s="183">
        <f t="shared" si="355"/>
        <v>8</v>
      </c>
      <c r="AJ116" s="183">
        <f t="shared" si="355"/>
        <v>8</v>
      </c>
      <c r="AK116" s="183">
        <f t="shared" si="355"/>
        <v>8</v>
      </c>
      <c r="AL116" s="183">
        <f t="shared" si="355"/>
        <v>8</v>
      </c>
      <c r="AM116" s="183">
        <f t="shared" si="355"/>
        <v>8</v>
      </c>
      <c r="AN116" s="183">
        <f t="shared" si="355"/>
        <v>8</v>
      </c>
      <c r="AO116" s="183">
        <f t="shared" si="355"/>
        <v>8</v>
      </c>
      <c r="AP116" s="183">
        <f t="shared" si="355"/>
        <v>8</v>
      </c>
      <c r="AQ116" s="183">
        <f t="shared" si="355"/>
        <v>8</v>
      </c>
      <c r="AR116" s="183">
        <f t="shared" si="355"/>
        <v>8</v>
      </c>
      <c r="AS116" s="183">
        <f t="shared" si="355"/>
        <v>8</v>
      </c>
      <c r="AT116" s="183">
        <f t="shared" si="355"/>
        <v>8</v>
      </c>
      <c r="AU116" s="183">
        <f t="shared" si="355"/>
        <v>8</v>
      </c>
      <c r="AV116" s="183">
        <f t="shared" si="355"/>
        <v>8</v>
      </c>
      <c r="AW116" s="183">
        <f t="shared" si="355"/>
        <v>8</v>
      </c>
      <c r="AX116" s="183">
        <f t="shared" si="355"/>
        <v>8</v>
      </c>
      <c r="AY116" s="183">
        <f t="shared" si="355"/>
        <v>8</v>
      </c>
      <c r="AZ116" s="183">
        <f t="shared" si="355"/>
        <v>8</v>
      </c>
      <c r="BA116" s="183">
        <f t="shared" si="355"/>
        <v>8</v>
      </c>
      <c r="BB116" s="183">
        <f t="shared" si="355"/>
        <v>8</v>
      </c>
      <c r="BC116" s="183">
        <f t="shared" si="355"/>
        <v>8</v>
      </c>
      <c r="BD116" s="183">
        <f t="shared" si="355"/>
        <v>8</v>
      </c>
      <c r="BE116" s="183">
        <f t="shared" si="355"/>
        <v>8</v>
      </c>
      <c r="BF116" s="183">
        <f t="shared" si="355"/>
        <v>8</v>
      </c>
      <c r="BG116" s="183">
        <f t="shared" si="355"/>
        <v>8</v>
      </c>
      <c r="BH116" s="183">
        <f t="shared" si="355"/>
        <v>8</v>
      </c>
      <c r="BI116" s="183">
        <f t="shared" si="355"/>
        <v>8</v>
      </c>
      <c r="BJ116" s="183">
        <f t="shared" si="355"/>
        <v>8</v>
      </c>
      <c r="BK116" s="183">
        <f t="shared" si="355"/>
        <v>8</v>
      </c>
      <c r="BL116" s="183">
        <f t="shared" si="355"/>
        <v>8</v>
      </c>
      <c r="BM116" s="183">
        <f t="shared" si="355"/>
        <v>8</v>
      </c>
      <c r="BN116" s="183">
        <f t="shared" si="355"/>
        <v>8</v>
      </c>
      <c r="BO116" s="183">
        <f t="shared" si="355"/>
        <v>8</v>
      </c>
    </row>
    <row r="117" ht="15.75" customHeight="1">
      <c r="A117" s="71" t="s">
        <v>282</v>
      </c>
      <c r="B117" s="71"/>
      <c r="C117" s="182"/>
      <c r="D117" s="182"/>
      <c r="E117" s="182"/>
      <c r="F117" s="182"/>
      <c r="G117" s="18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</row>
    <row r="118" ht="15.75" customHeight="1">
      <c r="A118" s="1" t="s">
        <v>222</v>
      </c>
      <c r="B118" s="1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</row>
    <row r="119" ht="15.75" customHeight="1">
      <c r="A119" s="79" t="s">
        <v>283</v>
      </c>
      <c r="B119" s="79"/>
      <c r="C119" s="110"/>
      <c r="D119" s="110"/>
      <c r="E119" s="110"/>
      <c r="F119" s="110"/>
      <c r="G119" s="110"/>
      <c r="H119" s="178">
        <f>+H146</f>
        <v>0</v>
      </c>
      <c r="I119" s="178">
        <f t="shared" ref="I119:BO119" si="356">+I146-H146</f>
        <v>0</v>
      </c>
      <c r="J119" s="178">
        <f t="shared" si="356"/>
        <v>0</v>
      </c>
      <c r="K119" s="178">
        <f t="shared" si="356"/>
        <v>1</v>
      </c>
      <c r="L119" s="178">
        <f t="shared" si="356"/>
        <v>0</v>
      </c>
      <c r="M119" s="178">
        <f t="shared" si="356"/>
        <v>0</v>
      </c>
      <c r="N119" s="178">
        <f t="shared" si="356"/>
        <v>0</v>
      </c>
      <c r="O119" s="178">
        <f t="shared" si="356"/>
        <v>1</v>
      </c>
      <c r="P119" s="178">
        <f t="shared" si="356"/>
        <v>3</v>
      </c>
      <c r="Q119" s="178">
        <f t="shared" si="356"/>
        <v>5</v>
      </c>
      <c r="R119" s="178">
        <f t="shared" si="356"/>
        <v>0</v>
      </c>
      <c r="S119" s="178">
        <f t="shared" si="356"/>
        <v>1</v>
      </c>
      <c r="T119" s="178">
        <f t="shared" si="356"/>
        <v>0</v>
      </c>
      <c r="U119" s="178">
        <f t="shared" si="356"/>
        <v>0</v>
      </c>
      <c r="V119" s="178">
        <f t="shared" si="356"/>
        <v>0</v>
      </c>
      <c r="W119" s="178">
        <f t="shared" si="356"/>
        <v>0</v>
      </c>
      <c r="X119" s="178">
        <f t="shared" si="356"/>
        <v>0</v>
      </c>
      <c r="Y119" s="178">
        <f t="shared" si="356"/>
        <v>0</v>
      </c>
      <c r="Z119" s="178">
        <f t="shared" si="356"/>
        <v>0</v>
      </c>
      <c r="AA119" s="178">
        <f t="shared" si="356"/>
        <v>7</v>
      </c>
      <c r="AB119" s="178">
        <f t="shared" si="356"/>
        <v>10</v>
      </c>
      <c r="AC119" s="178">
        <f t="shared" si="356"/>
        <v>0</v>
      </c>
      <c r="AD119" s="178">
        <f t="shared" si="356"/>
        <v>0</v>
      </c>
      <c r="AE119" s="178">
        <f t="shared" si="356"/>
        <v>3</v>
      </c>
      <c r="AF119" s="178">
        <f t="shared" si="356"/>
        <v>0</v>
      </c>
      <c r="AG119" s="178">
        <f t="shared" si="356"/>
        <v>-2</v>
      </c>
      <c r="AH119" s="178">
        <f t="shared" si="356"/>
        <v>0</v>
      </c>
      <c r="AI119" s="178">
        <f t="shared" si="356"/>
        <v>0</v>
      </c>
      <c r="AJ119" s="178">
        <f t="shared" si="356"/>
        <v>0</v>
      </c>
      <c r="AK119" s="178">
        <f t="shared" si="356"/>
        <v>0</v>
      </c>
      <c r="AL119" s="178">
        <f t="shared" si="356"/>
        <v>0</v>
      </c>
      <c r="AM119" s="178">
        <f t="shared" si="356"/>
        <v>0</v>
      </c>
      <c r="AN119" s="178">
        <f t="shared" si="356"/>
        <v>0</v>
      </c>
      <c r="AO119" s="178">
        <f t="shared" si="356"/>
        <v>0</v>
      </c>
      <c r="AP119" s="178">
        <f t="shared" si="356"/>
        <v>0</v>
      </c>
      <c r="AQ119" s="178">
        <f t="shared" si="356"/>
        <v>0</v>
      </c>
      <c r="AR119" s="178">
        <f t="shared" si="356"/>
        <v>0</v>
      </c>
      <c r="AS119" s="178">
        <f t="shared" si="356"/>
        <v>0</v>
      </c>
      <c r="AT119" s="178">
        <f t="shared" si="356"/>
        <v>0</v>
      </c>
      <c r="AU119" s="178">
        <f t="shared" si="356"/>
        <v>0</v>
      </c>
      <c r="AV119" s="178">
        <f t="shared" si="356"/>
        <v>0</v>
      </c>
      <c r="AW119" s="178">
        <f t="shared" si="356"/>
        <v>0</v>
      </c>
      <c r="AX119" s="178">
        <f t="shared" si="356"/>
        <v>0</v>
      </c>
      <c r="AY119" s="178">
        <f t="shared" si="356"/>
        <v>0</v>
      </c>
      <c r="AZ119" s="178">
        <f t="shared" si="356"/>
        <v>0</v>
      </c>
      <c r="BA119" s="178">
        <f t="shared" si="356"/>
        <v>0</v>
      </c>
      <c r="BB119" s="178">
        <f t="shared" si="356"/>
        <v>0</v>
      </c>
      <c r="BC119" s="178">
        <f t="shared" si="356"/>
        <v>0</v>
      </c>
      <c r="BD119" s="178">
        <f t="shared" si="356"/>
        <v>0</v>
      </c>
      <c r="BE119" s="178">
        <f t="shared" si="356"/>
        <v>0</v>
      </c>
      <c r="BF119" s="178">
        <f t="shared" si="356"/>
        <v>0</v>
      </c>
      <c r="BG119" s="178">
        <f t="shared" si="356"/>
        <v>0</v>
      </c>
      <c r="BH119" s="178">
        <f t="shared" si="356"/>
        <v>0</v>
      </c>
      <c r="BI119" s="178">
        <f t="shared" si="356"/>
        <v>0</v>
      </c>
      <c r="BJ119" s="178">
        <f t="shared" si="356"/>
        <v>0</v>
      </c>
      <c r="BK119" s="178">
        <f t="shared" si="356"/>
        <v>0</v>
      </c>
      <c r="BL119" s="178">
        <f t="shared" si="356"/>
        <v>0</v>
      </c>
      <c r="BM119" s="178">
        <f t="shared" si="356"/>
        <v>0</v>
      </c>
      <c r="BN119" s="178">
        <f t="shared" si="356"/>
        <v>0</v>
      </c>
      <c r="BO119" s="178">
        <f t="shared" si="356"/>
        <v>0</v>
      </c>
    </row>
    <row r="120" ht="15.75" customHeight="1">
      <c r="A120" s="76" t="s">
        <v>255</v>
      </c>
      <c r="B120" s="76"/>
      <c r="C120" s="70"/>
      <c r="D120" s="70"/>
      <c r="E120" s="70"/>
      <c r="F120" s="70"/>
      <c r="G120" s="70"/>
      <c r="H120" s="180">
        <f t="shared" ref="H120:BO120" si="357">+H146</f>
        <v>0</v>
      </c>
      <c r="I120" s="180">
        <f t="shared" si="357"/>
        <v>0</v>
      </c>
      <c r="J120" s="180">
        <f t="shared" si="357"/>
        <v>0</v>
      </c>
      <c r="K120" s="180">
        <f t="shared" si="357"/>
        <v>1</v>
      </c>
      <c r="L120" s="180">
        <f t="shared" si="357"/>
        <v>1</v>
      </c>
      <c r="M120" s="180">
        <f t="shared" si="357"/>
        <v>1</v>
      </c>
      <c r="N120" s="180">
        <f t="shared" si="357"/>
        <v>1</v>
      </c>
      <c r="O120" s="180">
        <f t="shared" si="357"/>
        <v>2</v>
      </c>
      <c r="P120" s="180">
        <f t="shared" si="357"/>
        <v>5</v>
      </c>
      <c r="Q120" s="180">
        <f t="shared" si="357"/>
        <v>10</v>
      </c>
      <c r="R120" s="180">
        <f t="shared" si="357"/>
        <v>10</v>
      </c>
      <c r="S120" s="180">
        <f t="shared" si="357"/>
        <v>11</v>
      </c>
      <c r="T120" s="180">
        <f t="shared" si="357"/>
        <v>11</v>
      </c>
      <c r="U120" s="180">
        <f t="shared" si="357"/>
        <v>11</v>
      </c>
      <c r="V120" s="180">
        <f t="shared" si="357"/>
        <v>11</v>
      </c>
      <c r="W120" s="180">
        <f t="shared" si="357"/>
        <v>11</v>
      </c>
      <c r="X120" s="180">
        <f t="shared" si="357"/>
        <v>11</v>
      </c>
      <c r="Y120" s="180">
        <f t="shared" si="357"/>
        <v>11</v>
      </c>
      <c r="Z120" s="180">
        <f t="shared" si="357"/>
        <v>11</v>
      </c>
      <c r="AA120" s="180">
        <f t="shared" si="357"/>
        <v>18</v>
      </c>
      <c r="AB120" s="180">
        <f t="shared" si="357"/>
        <v>28</v>
      </c>
      <c r="AC120" s="180">
        <f t="shared" si="357"/>
        <v>28</v>
      </c>
      <c r="AD120" s="180">
        <f t="shared" si="357"/>
        <v>28</v>
      </c>
      <c r="AE120" s="180">
        <f t="shared" si="357"/>
        <v>31</v>
      </c>
      <c r="AF120" s="180">
        <f t="shared" si="357"/>
        <v>31</v>
      </c>
      <c r="AG120" s="180">
        <f t="shared" si="357"/>
        <v>29</v>
      </c>
      <c r="AH120" s="180">
        <f t="shared" si="357"/>
        <v>29</v>
      </c>
      <c r="AI120" s="180">
        <f t="shared" si="357"/>
        <v>29</v>
      </c>
      <c r="AJ120" s="180">
        <f t="shared" si="357"/>
        <v>29</v>
      </c>
      <c r="AK120" s="180">
        <f t="shared" si="357"/>
        <v>29</v>
      </c>
      <c r="AL120" s="180">
        <f t="shared" si="357"/>
        <v>29</v>
      </c>
      <c r="AM120" s="180">
        <f t="shared" si="357"/>
        <v>29</v>
      </c>
      <c r="AN120" s="180">
        <f t="shared" si="357"/>
        <v>29</v>
      </c>
      <c r="AO120" s="180">
        <f t="shared" si="357"/>
        <v>29</v>
      </c>
      <c r="AP120" s="180">
        <f t="shared" si="357"/>
        <v>29</v>
      </c>
      <c r="AQ120" s="180">
        <f t="shared" si="357"/>
        <v>29</v>
      </c>
      <c r="AR120" s="180">
        <f t="shared" si="357"/>
        <v>29</v>
      </c>
      <c r="AS120" s="180">
        <f t="shared" si="357"/>
        <v>29</v>
      </c>
      <c r="AT120" s="180">
        <f t="shared" si="357"/>
        <v>29</v>
      </c>
      <c r="AU120" s="180">
        <f t="shared" si="357"/>
        <v>29</v>
      </c>
      <c r="AV120" s="180">
        <f t="shared" si="357"/>
        <v>29</v>
      </c>
      <c r="AW120" s="180">
        <f t="shared" si="357"/>
        <v>29</v>
      </c>
      <c r="AX120" s="180">
        <f t="shared" si="357"/>
        <v>29</v>
      </c>
      <c r="AY120" s="180">
        <f t="shared" si="357"/>
        <v>29</v>
      </c>
      <c r="AZ120" s="180">
        <f t="shared" si="357"/>
        <v>29</v>
      </c>
      <c r="BA120" s="180">
        <f t="shared" si="357"/>
        <v>29</v>
      </c>
      <c r="BB120" s="180">
        <f t="shared" si="357"/>
        <v>29</v>
      </c>
      <c r="BC120" s="180">
        <f t="shared" si="357"/>
        <v>29</v>
      </c>
      <c r="BD120" s="180">
        <f t="shared" si="357"/>
        <v>29</v>
      </c>
      <c r="BE120" s="180">
        <f t="shared" si="357"/>
        <v>29</v>
      </c>
      <c r="BF120" s="180">
        <f t="shared" si="357"/>
        <v>29</v>
      </c>
      <c r="BG120" s="180">
        <f t="shared" si="357"/>
        <v>29</v>
      </c>
      <c r="BH120" s="180">
        <f t="shared" si="357"/>
        <v>29</v>
      </c>
      <c r="BI120" s="180">
        <f t="shared" si="357"/>
        <v>29</v>
      </c>
      <c r="BJ120" s="180">
        <f t="shared" si="357"/>
        <v>29</v>
      </c>
      <c r="BK120" s="180">
        <f t="shared" si="357"/>
        <v>29</v>
      </c>
      <c r="BL120" s="180">
        <f t="shared" si="357"/>
        <v>29</v>
      </c>
      <c r="BM120" s="180">
        <f t="shared" si="357"/>
        <v>29</v>
      </c>
      <c r="BN120" s="180">
        <f t="shared" si="357"/>
        <v>29</v>
      </c>
      <c r="BO120" s="180">
        <f t="shared" si="357"/>
        <v>29</v>
      </c>
    </row>
    <row r="121" ht="15.75" customHeight="1">
      <c r="A121" s="4" t="str">
        <f t="shared" ref="A121:A145" si="359">A57</f>
        <v>Head of Engineering - Ethan Nakamura</v>
      </c>
      <c r="B121" s="125">
        <v>0.05</v>
      </c>
      <c r="C121" s="186">
        <f t="shared" ref="C121:C144" si="360">S121</f>
        <v>1</v>
      </c>
      <c r="D121" s="186">
        <f t="shared" ref="D121:D144" si="361">AE121</f>
        <v>1</v>
      </c>
      <c r="E121" s="186">
        <f t="shared" ref="E121:E144" si="362">+AQ121</f>
        <v>1</v>
      </c>
      <c r="F121" s="186">
        <f t="shared" ref="F121:F144" si="363">BC121</f>
        <v>1</v>
      </c>
      <c r="G121" s="186">
        <f t="shared" ref="G121:G144" si="364">+BO121</f>
        <v>1</v>
      </c>
      <c r="H121" s="188">
        <v>0.0</v>
      </c>
      <c r="I121" s="188">
        <v>0.0</v>
      </c>
      <c r="J121" s="188">
        <f>+I121</f>
        <v>0</v>
      </c>
      <c r="K121" s="188">
        <v>1.0</v>
      </c>
      <c r="L121" s="188">
        <f t="shared" ref="L121:BO121" si="358">+K121</f>
        <v>1</v>
      </c>
      <c r="M121" s="188">
        <f t="shared" si="358"/>
        <v>1</v>
      </c>
      <c r="N121" s="188">
        <f t="shared" si="358"/>
        <v>1</v>
      </c>
      <c r="O121" s="188">
        <f t="shared" si="358"/>
        <v>1</v>
      </c>
      <c r="P121" s="188">
        <f t="shared" si="358"/>
        <v>1</v>
      </c>
      <c r="Q121" s="188">
        <f t="shared" si="358"/>
        <v>1</v>
      </c>
      <c r="R121" s="188">
        <f t="shared" si="358"/>
        <v>1</v>
      </c>
      <c r="S121" s="188">
        <f t="shared" si="358"/>
        <v>1</v>
      </c>
      <c r="T121" s="188">
        <f t="shared" si="358"/>
        <v>1</v>
      </c>
      <c r="U121" s="188">
        <f t="shared" si="358"/>
        <v>1</v>
      </c>
      <c r="V121" s="188">
        <f t="shared" si="358"/>
        <v>1</v>
      </c>
      <c r="W121" s="188">
        <f t="shared" si="358"/>
        <v>1</v>
      </c>
      <c r="X121" s="188">
        <f t="shared" si="358"/>
        <v>1</v>
      </c>
      <c r="Y121" s="188">
        <f t="shared" si="358"/>
        <v>1</v>
      </c>
      <c r="Z121" s="188">
        <f t="shared" si="358"/>
        <v>1</v>
      </c>
      <c r="AA121" s="188">
        <f t="shared" si="358"/>
        <v>1</v>
      </c>
      <c r="AB121" s="188">
        <f t="shared" si="358"/>
        <v>1</v>
      </c>
      <c r="AC121" s="188">
        <f t="shared" si="358"/>
        <v>1</v>
      </c>
      <c r="AD121" s="188">
        <f t="shared" si="358"/>
        <v>1</v>
      </c>
      <c r="AE121" s="188">
        <f t="shared" si="358"/>
        <v>1</v>
      </c>
      <c r="AF121" s="188">
        <f t="shared" si="358"/>
        <v>1</v>
      </c>
      <c r="AG121" s="188">
        <f t="shared" si="358"/>
        <v>1</v>
      </c>
      <c r="AH121" s="188">
        <f t="shared" si="358"/>
        <v>1</v>
      </c>
      <c r="AI121" s="188">
        <f t="shared" si="358"/>
        <v>1</v>
      </c>
      <c r="AJ121" s="188">
        <f t="shared" si="358"/>
        <v>1</v>
      </c>
      <c r="AK121" s="188">
        <f t="shared" si="358"/>
        <v>1</v>
      </c>
      <c r="AL121" s="188">
        <f t="shared" si="358"/>
        <v>1</v>
      </c>
      <c r="AM121" s="188">
        <f t="shared" si="358"/>
        <v>1</v>
      </c>
      <c r="AN121" s="188">
        <f t="shared" si="358"/>
        <v>1</v>
      </c>
      <c r="AO121" s="188">
        <f t="shared" si="358"/>
        <v>1</v>
      </c>
      <c r="AP121" s="188">
        <f t="shared" si="358"/>
        <v>1</v>
      </c>
      <c r="AQ121" s="188">
        <f t="shared" si="358"/>
        <v>1</v>
      </c>
      <c r="AR121" s="188">
        <f t="shared" si="358"/>
        <v>1</v>
      </c>
      <c r="AS121" s="188">
        <f t="shared" si="358"/>
        <v>1</v>
      </c>
      <c r="AT121" s="188">
        <f t="shared" si="358"/>
        <v>1</v>
      </c>
      <c r="AU121" s="188">
        <f t="shared" si="358"/>
        <v>1</v>
      </c>
      <c r="AV121" s="188">
        <f t="shared" si="358"/>
        <v>1</v>
      </c>
      <c r="AW121" s="188">
        <f t="shared" si="358"/>
        <v>1</v>
      </c>
      <c r="AX121" s="188">
        <f t="shared" si="358"/>
        <v>1</v>
      </c>
      <c r="AY121" s="188">
        <f t="shared" si="358"/>
        <v>1</v>
      </c>
      <c r="AZ121" s="188">
        <f t="shared" si="358"/>
        <v>1</v>
      </c>
      <c r="BA121" s="188">
        <f t="shared" si="358"/>
        <v>1</v>
      </c>
      <c r="BB121" s="188">
        <f t="shared" si="358"/>
        <v>1</v>
      </c>
      <c r="BC121" s="188">
        <f t="shared" si="358"/>
        <v>1</v>
      </c>
      <c r="BD121" s="188">
        <f t="shared" si="358"/>
        <v>1</v>
      </c>
      <c r="BE121" s="188">
        <f t="shared" si="358"/>
        <v>1</v>
      </c>
      <c r="BF121" s="188">
        <f t="shared" si="358"/>
        <v>1</v>
      </c>
      <c r="BG121" s="188">
        <f t="shared" si="358"/>
        <v>1</v>
      </c>
      <c r="BH121" s="188">
        <f t="shared" si="358"/>
        <v>1</v>
      </c>
      <c r="BI121" s="188">
        <f t="shared" si="358"/>
        <v>1</v>
      </c>
      <c r="BJ121" s="188">
        <f t="shared" si="358"/>
        <v>1</v>
      </c>
      <c r="BK121" s="188">
        <f t="shared" si="358"/>
        <v>1</v>
      </c>
      <c r="BL121" s="188">
        <f t="shared" si="358"/>
        <v>1</v>
      </c>
      <c r="BM121" s="188">
        <f t="shared" si="358"/>
        <v>1</v>
      </c>
      <c r="BN121" s="188">
        <f t="shared" si="358"/>
        <v>1</v>
      </c>
      <c r="BO121" s="188">
        <f t="shared" si="358"/>
        <v>1</v>
      </c>
    </row>
    <row r="122" ht="15.75" customHeight="1">
      <c r="A122" s="4" t="str">
        <f t="shared" si="359"/>
        <v>Head of Research - Dr. Aisha Patel</v>
      </c>
      <c r="B122" s="125">
        <v>0.05</v>
      </c>
      <c r="C122" s="186">
        <f t="shared" si="360"/>
        <v>1</v>
      </c>
      <c r="D122" s="186">
        <f t="shared" si="361"/>
        <v>1</v>
      </c>
      <c r="E122" s="186">
        <f t="shared" si="362"/>
        <v>1</v>
      </c>
      <c r="F122" s="186">
        <f t="shared" si="363"/>
        <v>1</v>
      </c>
      <c r="G122" s="186">
        <f t="shared" si="364"/>
        <v>1</v>
      </c>
      <c r="H122" s="188">
        <v>0.0</v>
      </c>
      <c r="I122" s="188">
        <f>+H122</f>
        <v>0</v>
      </c>
      <c r="J122" s="188">
        <v>0.0</v>
      </c>
      <c r="K122" s="188">
        <f>+J122</f>
        <v>0</v>
      </c>
      <c r="L122" s="188">
        <v>0.0</v>
      </c>
      <c r="M122" s="188">
        <f t="shared" ref="M122:N122" si="365">+L122</f>
        <v>0</v>
      </c>
      <c r="N122" s="188">
        <f t="shared" si="365"/>
        <v>0</v>
      </c>
      <c r="O122" s="188">
        <v>1.0</v>
      </c>
      <c r="P122" s="188">
        <f t="shared" ref="P122:BO122" si="366">+O122</f>
        <v>1</v>
      </c>
      <c r="Q122" s="188">
        <f t="shared" si="366"/>
        <v>1</v>
      </c>
      <c r="R122" s="188">
        <f t="shared" si="366"/>
        <v>1</v>
      </c>
      <c r="S122" s="188">
        <f t="shared" si="366"/>
        <v>1</v>
      </c>
      <c r="T122" s="188">
        <f t="shared" si="366"/>
        <v>1</v>
      </c>
      <c r="U122" s="188">
        <f t="shared" si="366"/>
        <v>1</v>
      </c>
      <c r="V122" s="188">
        <f t="shared" si="366"/>
        <v>1</v>
      </c>
      <c r="W122" s="188">
        <f t="shared" si="366"/>
        <v>1</v>
      </c>
      <c r="X122" s="188">
        <f t="shared" si="366"/>
        <v>1</v>
      </c>
      <c r="Y122" s="188">
        <f t="shared" si="366"/>
        <v>1</v>
      </c>
      <c r="Z122" s="188">
        <f t="shared" si="366"/>
        <v>1</v>
      </c>
      <c r="AA122" s="188">
        <f t="shared" si="366"/>
        <v>1</v>
      </c>
      <c r="AB122" s="188">
        <f t="shared" si="366"/>
        <v>1</v>
      </c>
      <c r="AC122" s="188">
        <f t="shared" si="366"/>
        <v>1</v>
      </c>
      <c r="AD122" s="188">
        <f t="shared" si="366"/>
        <v>1</v>
      </c>
      <c r="AE122" s="188">
        <f t="shared" si="366"/>
        <v>1</v>
      </c>
      <c r="AF122" s="188">
        <f t="shared" si="366"/>
        <v>1</v>
      </c>
      <c r="AG122" s="188">
        <f t="shared" si="366"/>
        <v>1</v>
      </c>
      <c r="AH122" s="188">
        <f t="shared" si="366"/>
        <v>1</v>
      </c>
      <c r="AI122" s="188">
        <f t="shared" si="366"/>
        <v>1</v>
      </c>
      <c r="AJ122" s="188">
        <f t="shared" si="366"/>
        <v>1</v>
      </c>
      <c r="AK122" s="188">
        <f t="shared" si="366"/>
        <v>1</v>
      </c>
      <c r="AL122" s="188">
        <f t="shared" si="366"/>
        <v>1</v>
      </c>
      <c r="AM122" s="188">
        <f t="shared" si="366"/>
        <v>1</v>
      </c>
      <c r="AN122" s="188">
        <f t="shared" si="366"/>
        <v>1</v>
      </c>
      <c r="AO122" s="188">
        <f t="shared" si="366"/>
        <v>1</v>
      </c>
      <c r="AP122" s="188">
        <f t="shared" si="366"/>
        <v>1</v>
      </c>
      <c r="AQ122" s="188">
        <f t="shared" si="366"/>
        <v>1</v>
      </c>
      <c r="AR122" s="188">
        <f t="shared" si="366"/>
        <v>1</v>
      </c>
      <c r="AS122" s="188">
        <f t="shared" si="366"/>
        <v>1</v>
      </c>
      <c r="AT122" s="188">
        <f t="shared" si="366"/>
        <v>1</v>
      </c>
      <c r="AU122" s="188">
        <f t="shared" si="366"/>
        <v>1</v>
      </c>
      <c r="AV122" s="188">
        <f t="shared" si="366"/>
        <v>1</v>
      </c>
      <c r="AW122" s="188">
        <f t="shared" si="366"/>
        <v>1</v>
      </c>
      <c r="AX122" s="188">
        <f t="shared" si="366"/>
        <v>1</v>
      </c>
      <c r="AY122" s="188">
        <f t="shared" si="366"/>
        <v>1</v>
      </c>
      <c r="AZ122" s="188">
        <f t="shared" si="366"/>
        <v>1</v>
      </c>
      <c r="BA122" s="188">
        <f t="shared" si="366"/>
        <v>1</v>
      </c>
      <c r="BB122" s="188">
        <f t="shared" si="366"/>
        <v>1</v>
      </c>
      <c r="BC122" s="188">
        <f t="shared" si="366"/>
        <v>1</v>
      </c>
      <c r="BD122" s="188">
        <f t="shared" si="366"/>
        <v>1</v>
      </c>
      <c r="BE122" s="188">
        <f t="shared" si="366"/>
        <v>1</v>
      </c>
      <c r="BF122" s="188">
        <f t="shared" si="366"/>
        <v>1</v>
      </c>
      <c r="BG122" s="188">
        <f t="shared" si="366"/>
        <v>1</v>
      </c>
      <c r="BH122" s="188">
        <f t="shared" si="366"/>
        <v>1</v>
      </c>
      <c r="BI122" s="188">
        <f t="shared" si="366"/>
        <v>1</v>
      </c>
      <c r="BJ122" s="188">
        <f t="shared" si="366"/>
        <v>1</v>
      </c>
      <c r="BK122" s="188">
        <f t="shared" si="366"/>
        <v>1</v>
      </c>
      <c r="BL122" s="188">
        <f t="shared" si="366"/>
        <v>1</v>
      </c>
      <c r="BM122" s="188">
        <f t="shared" si="366"/>
        <v>1</v>
      </c>
      <c r="BN122" s="188">
        <f t="shared" si="366"/>
        <v>1</v>
      </c>
      <c r="BO122" s="188">
        <f t="shared" si="366"/>
        <v>1</v>
      </c>
    </row>
    <row r="123" ht="15.75" customHeight="1">
      <c r="A123" s="4" t="str">
        <f t="shared" si="359"/>
        <v>Lead Software Architect - Michael Torres</v>
      </c>
      <c r="B123" s="125">
        <v>0.05</v>
      </c>
      <c r="C123" s="186">
        <f t="shared" si="360"/>
        <v>1</v>
      </c>
      <c r="D123" s="186">
        <f t="shared" si="361"/>
        <v>1</v>
      </c>
      <c r="E123" s="186">
        <f t="shared" si="362"/>
        <v>1</v>
      </c>
      <c r="F123" s="186">
        <f t="shared" si="363"/>
        <v>1</v>
      </c>
      <c r="G123" s="186">
        <f t="shared" si="364"/>
        <v>1</v>
      </c>
      <c r="H123" s="188">
        <v>0.0</v>
      </c>
      <c r="I123" s="188">
        <v>0.0</v>
      </c>
      <c r="J123" s="188">
        <v>0.0</v>
      </c>
      <c r="K123" s="188">
        <v>0.0</v>
      </c>
      <c r="L123" s="188">
        <f t="shared" ref="L123:L124" si="369">+K123</f>
        <v>0</v>
      </c>
      <c r="M123" s="188">
        <v>0.0</v>
      </c>
      <c r="N123" s="188">
        <f t="shared" ref="N123:N124" si="370">+M123</f>
        <v>0</v>
      </c>
      <c r="O123" s="188">
        <v>0.0</v>
      </c>
      <c r="P123" s="188">
        <f>+O123</f>
        <v>0</v>
      </c>
      <c r="Q123" s="188">
        <v>1.0</v>
      </c>
      <c r="R123" s="188">
        <f t="shared" ref="R123:BO123" si="367">+Q123</f>
        <v>1</v>
      </c>
      <c r="S123" s="188">
        <f t="shared" si="367"/>
        <v>1</v>
      </c>
      <c r="T123" s="188">
        <f t="shared" si="367"/>
        <v>1</v>
      </c>
      <c r="U123" s="188">
        <f t="shared" si="367"/>
        <v>1</v>
      </c>
      <c r="V123" s="188">
        <f t="shared" si="367"/>
        <v>1</v>
      </c>
      <c r="W123" s="188">
        <f t="shared" si="367"/>
        <v>1</v>
      </c>
      <c r="X123" s="188">
        <f t="shared" si="367"/>
        <v>1</v>
      </c>
      <c r="Y123" s="188">
        <f t="shared" si="367"/>
        <v>1</v>
      </c>
      <c r="Z123" s="188">
        <f t="shared" si="367"/>
        <v>1</v>
      </c>
      <c r="AA123" s="188">
        <f t="shared" si="367"/>
        <v>1</v>
      </c>
      <c r="AB123" s="188">
        <f t="shared" si="367"/>
        <v>1</v>
      </c>
      <c r="AC123" s="188">
        <f t="shared" si="367"/>
        <v>1</v>
      </c>
      <c r="AD123" s="188">
        <f t="shared" si="367"/>
        <v>1</v>
      </c>
      <c r="AE123" s="188">
        <f t="shared" si="367"/>
        <v>1</v>
      </c>
      <c r="AF123" s="188">
        <f t="shared" si="367"/>
        <v>1</v>
      </c>
      <c r="AG123" s="188">
        <f t="shared" si="367"/>
        <v>1</v>
      </c>
      <c r="AH123" s="188">
        <f t="shared" si="367"/>
        <v>1</v>
      </c>
      <c r="AI123" s="188">
        <f t="shared" si="367"/>
        <v>1</v>
      </c>
      <c r="AJ123" s="188">
        <f t="shared" si="367"/>
        <v>1</v>
      </c>
      <c r="AK123" s="188">
        <f t="shared" si="367"/>
        <v>1</v>
      </c>
      <c r="AL123" s="188">
        <f t="shared" si="367"/>
        <v>1</v>
      </c>
      <c r="AM123" s="188">
        <f t="shared" si="367"/>
        <v>1</v>
      </c>
      <c r="AN123" s="188">
        <f t="shared" si="367"/>
        <v>1</v>
      </c>
      <c r="AO123" s="188">
        <f t="shared" si="367"/>
        <v>1</v>
      </c>
      <c r="AP123" s="188">
        <f t="shared" si="367"/>
        <v>1</v>
      </c>
      <c r="AQ123" s="188">
        <f t="shared" si="367"/>
        <v>1</v>
      </c>
      <c r="AR123" s="188">
        <f t="shared" si="367"/>
        <v>1</v>
      </c>
      <c r="AS123" s="188">
        <f t="shared" si="367"/>
        <v>1</v>
      </c>
      <c r="AT123" s="188">
        <f t="shared" si="367"/>
        <v>1</v>
      </c>
      <c r="AU123" s="188">
        <f t="shared" si="367"/>
        <v>1</v>
      </c>
      <c r="AV123" s="188">
        <f t="shared" si="367"/>
        <v>1</v>
      </c>
      <c r="AW123" s="188">
        <f t="shared" si="367"/>
        <v>1</v>
      </c>
      <c r="AX123" s="188">
        <f t="shared" si="367"/>
        <v>1</v>
      </c>
      <c r="AY123" s="188">
        <f t="shared" si="367"/>
        <v>1</v>
      </c>
      <c r="AZ123" s="188">
        <f t="shared" si="367"/>
        <v>1</v>
      </c>
      <c r="BA123" s="188">
        <f t="shared" si="367"/>
        <v>1</v>
      </c>
      <c r="BB123" s="188">
        <f t="shared" si="367"/>
        <v>1</v>
      </c>
      <c r="BC123" s="188">
        <f t="shared" si="367"/>
        <v>1</v>
      </c>
      <c r="BD123" s="188">
        <f t="shared" si="367"/>
        <v>1</v>
      </c>
      <c r="BE123" s="188">
        <f t="shared" si="367"/>
        <v>1</v>
      </c>
      <c r="BF123" s="188">
        <f t="shared" si="367"/>
        <v>1</v>
      </c>
      <c r="BG123" s="188">
        <f t="shared" si="367"/>
        <v>1</v>
      </c>
      <c r="BH123" s="188">
        <f t="shared" si="367"/>
        <v>1</v>
      </c>
      <c r="BI123" s="188">
        <f t="shared" si="367"/>
        <v>1</v>
      </c>
      <c r="BJ123" s="188">
        <f t="shared" si="367"/>
        <v>1</v>
      </c>
      <c r="BK123" s="188">
        <f t="shared" si="367"/>
        <v>1</v>
      </c>
      <c r="BL123" s="188">
        <f t="shared" si="367"/>
        <v>1</v>
      </c>
      <c r="BM123" s="188">
        <f t="shared" si="367"/>
        <v>1</v>
      </c>
      <c r="BN123" s="188">
        <f t="shared" si="367"/>
        <v>1</v>
      </c>
      <c r="BO123" s="188">
        <f t="shared" si="367"/>
        <v>1</v>
      </c>
    </row>
    <row r="124" ht="15.75" customHeight="1">
      <c r="A124" s="4" t="str">
        <f t="shared" si="359"/>
        <v>Sr. Electrical Engineer - Carlos Mendoza</v>
      </c>
      <c r="B124" s="125">
        <v>0.05</v>
      </c>
      <c r="C124" s="186">
        <f t="shared" si="360"/>
        <v>1</v>
      </c>
      <c r="D124" s="186">
        <f t="shared" si="361"/>
        <v>1</v>
      </c>
      <c r="E124" s="186">
        <f t="shared" si="362"/>
        <v>1</v>
      </c>
      <c r="F124" s="186">
        <f t="shared" si="363"/>
        <v>1</v>
      </c>
      <c r="G124" s="186">
        <f t="shared" si="364"/>
        <v>1</v>
      </c>
      <c r="H124" s="188">
        <v>0.0</v>
      </c>
      <c r="I124" s="188">
        <f t="shared" ref="I124:J124" si="368">+H124</f>
        <v>0</v>
      </c>
      <c r="J124" s="188">
        <f t="shared" si="368"/>
        <v>0</v>
      </c>
      <c r="K124" s="188">
        <v>0.0</v>
      </c>
      <c r="L124" s="188">
        <f t="shared" si="369"/>
        <v>0</v>
      </c>
      <c r="M124" s="188">
        <v>0.0</v>
      </c>
      <c r="N124" s="188">
        <f t="shared" si="370"/>
        <v>0</v>
      </c>
      <c r="O124" s="188">
        <f t="shared" ref="O124:O125" si="374">+N124</f>
        <v>0</v>
      </c>
      <c r="P124" s="188">
        <v>0.0</v>
      </c>
      <c r="Q124" s="188">
        <f t="shared" ref="Q124:R124" si="371">+P124</f>
        <v>0</v>
      </c>
      <c r="R124" s="188">
        <f t="shared" si="371"/>
        <v>0</v>
      </c>
      <c r="S124" s="188">
        <v>1.0</v>
      </c>
      <c r="T124" s="188">
        <f t="shared" ref="T124:BO124" si="372">+S124</f>
        <v>1</v>
      </c>
      <c r="U124" s="188">
        <f t="shared" si="372"/>
        <v>1</v>
      </c>
      <c r="V124" s="188">
        <f t="shared" si="372"/>
        <v>1</v>
      </c>
      <c r="W124" s="188">
        <f t="shared" si="372"/>
        <v>1</v>
      </c>
      <c r="X124" s="188">
        <f t="shared" si="372"/>
        <v>1</v>
      </c>
      <c r="Y124" s="188">
        <f t="shared" si="372"/>
        <v>1</v>
      </c>
      <c r="Z124" s="188">
        <f t="shared" si="372"/>
        <v>1</v>
      </c>
      <c r="AA124" s="188">
        <f t="shared" si="372"/>
        <v>1</v>
      </c>
      <c r="AB124" s="188">
        <f t="shared" si="372"/>
        <v>1</v>
      </c>
      <c r="AC124" s="188">
        <f t="shared" si="372"/>
        <v>1</v>
      </c>
      <c r="AD124" s="188">
        <f t="shared" si="372"/>
        <v>1</v>
      </c>
      <c r="AE124" s="188">
        <f t="shared" si="372"/>
        <v>1</v>
      </c>
      <c r="AF124" s="188">
        <f t="shared" si="372"/>
        <v>1</v>
      </c>
      <c r="AG124" s="188">
        <f t="shared" si="372"/>
        <v>1</v>
      </c>
      <c r="AH124" s="188">
        <f t="shared" si="372"/>
        <v>1</v>
      </c>
      <c r="AI124" s="188">
        <f t="shared" si="372"/>
        <v>1</v>
      </c>
      <c r="AJ124" s="188">
        <f t="shared" si="372"/>
        <v>1</v>
      </c>
      <c r="AK124" s="188">
        <f t="shared" si="372"/>
        <v>1</v>
      </c>
      <c r="AL124" s="188">
        <f t="shared" si="372"/>
        <v>1</v>
      </c>
      <c r="AM124" s="188">
        <f t="shared" si="372"/>
        <v>1</v>
      </c>
      <c r="AN124" s="188">
        <f t="shared" si="372"/>
        <v>1</v>
      </c>
      <c r="AO124" s="188">
        <f t="shared" si="372"/>
        <v>1</v>
      </c>
      <c r="AP124" s="188">
        <f t="shared" si="372"/>
        <v>1</v>
      </c>
      <c r="AQ124" s="188">
        <f t="shared" si="372"/>
        <v>1</v>
      </c>
      <c r="AR124" s="188">
        <f t="shared" si="372"/>
        <v>1</v>
      </c>
      <c r="AS124" s="188">
        <f t="shared" si="372"/>
        <v>1</v>
      </c>
      <c r="AT124" s="188">
        <f t="shared" si="372"/>
        <v>1</v>
      </c>
      <c r="AU124" s="188">
        <f t="shared" si="372"/>
        <v>1</v>
      </c>
      <c r="AV124" s="188">
        <f t="shared" si="372"/>
        <v>1</v>
      </c>
      <c r="AW124" s="188">
        <f t="shared" si="372"/>
        <v>1</v>
      </c>
      <c r="AX124" s="188">
        <f t="shared" si="372"/>
        <v>1</v>
      </c>
      <c r="AY124" s="188">
        <f t="shared" si="372"/>
        <v>1</v>
      </c>
      <c r="AZ124" s="188">
        <f t="shared" si="372"/>
        <v>1</v>
      </c>
      <c r="BA124" s="188">
        <f t="shared" si="372"/>
        <v>1</v>
      </c>
      <c r="BB124" s="188">
        <f t="shared" si="372"/>
        <v>1</v>
      </c>
      <c r="BC124" s="188">
        <f t="shared" si="372"/>
        <v>1</v>
      </c>
      <c r="BD124" s="188">
        <f t="shared" si="372"/>
        <v>1</v>
      </c>
      <c r="BE124" s="188">
        <f t="shared" si="372"/>
        <v>1</v>
      </c>
      <c r="BF124" s="188">
        <f t="shared" si="372"/>
        <v>1</v>
      </c>
      <c r="BG124" s="188">
        <f t="shared" si="372"/>
        <v>1</v>
      </c>
      <c r="BH124" s="188">
        <f t="shared" si="372"/>
        <v>1</v>
      </c>
      <c r="BI124" s="188">
        <f t="shared" si="372"/>
        <v>1</v>
      </c>
      <c r="BJ124" s="188">
        <f t="shared" si="372"/>
        <v>1</v>
      </c>
      <c r="BK124" s="188">
        <f t="shared" si="372"/>
        <v>1</v>
      </c>
      <c r="BL124" s="188">
        <f t="shared" si="372"/>
        <v>1</v>
      </c>
      <c r="BM124" s="188">
        <f t="shared" si="372"/>
        <v>1</v>
      </c>
      <c r="BN124" s="188">
        <f t="shared" si="372"/>
        <v>1</v>
      </c>
      <c r="BO124" s="188">
        <f t="shared" si="372"/>
        <v>1</v>
      </c>
    </row>
    <row r="125" ht="15.75" customHeight="1">
      <c r="A125" s="4" t="str">
        <f t="shared" si="359"/>
        <v>AI/ML Specialist - Samantha Lee</v>
      </c>
      <c r="B125" s="125">
        <v>0.05</v>
      </c>
      <c r="C125" s="186">
        <f t="shared" si="360"/>
        <v>1</v>
      </c>
      <c r="D125" s="186">
        <f t="shared" si="361"/>
        <v>1</v>
      </c>
      <c r="E125" s="186">
        <f t="shared" si="362"/>
        <v>1</v>
      </c>
      <c r="F125" s="186">
        <f t="shared" si="363"/>
        <v>1</v>
      </c>
      <c r="G125" s="186">
        <f t="shared" si="364"/>
        <v>1</v>
      </c>
      <c r="H125" s="188">
        <v>0.0</v>
      </c>
      <c r="I125" s="188">
        <f t="shared" ref="I125:J125" si="373">+H125</f>
        <v>0</v>
      </c>
      <c r="J125" s="188">
        <f t="shared" si="373"/>
        <v>0</v>
      </c>
      <c r="K125" s="188">
        <v>0.0</v>
      </c>
      <c r="L125" s="188">
        <v>0.0</v>
      </c>
      <c r="M125" s="188">
        <f>+L125</f>
        <v>0</v>
      </c>
      <c r="N125" s="188">
        <v>0.0</v>
      </c>
      <c r="O125" s="188">
        <f t="shared" si="374"/>
        <v>0</v>
      </c>
      <c r="P125" s="188">
        <f>+O125</f>
        <v>0</v>
      </c>
      <c r="Q125" s="188">
        <v>1.0</v>
      </c>
      <c r="R125" s="188">
        <f t="shared" ref="R125:BO125" si="375">+Q125</f>
        <v>1</v>
      </c>
      <c r="S125" s="188">
        <f t="shared" si="375"/>
        <v>1</v>
      </c>
      <c r="T125" s="188">
        <f t="shared" si="375"/>
        <v>1</v>
      </c>
      <c r="U125" s="188">
        <f t="shared" si="375"/>
        <v>1</v>
      </c>
      <c r="V125" s="188">
        <f t="shared" si="375"/>
        <v>1</v>
      </c>
      <c r="W125" s="188">
        <f t="shared" si="375"/>
        <v>1</v>
      </c>
      <c r="X125" s="188">
        <f t="shared" si="375"/>
        <v>1</v>
      </c>
      <c r="Y125" s="188">
        <f t="shared" si="375"/>
        <v>1</v>
      </c>
      <c r="Z125" s="188">
        <f t="shared" si="375"/>
        <v>1</v>
      </c>
      <c r="AA125" s="188">
        <f t="shared" si="375"/>
        <v>1</v>
      </c>
      <c r="AB125" s="188">
        <f t="shared" si="375"/>
        <v>1</v>
      </c>
      <c r="AC125" s="188">
        <f t="shared" si="375"/>
        <v>1</v>
      </c>
      <c r="AD125" s="188">
        <f t="shared" si="375"/>
        <v>1</v>
      </c>
      <c r="AE125" s="188">
        <f t="shared" si="375"/>
        <v>1</v>
      </c>
      <c r="AF125" s="188">
        <f t="shared" si="375"/>
        <v>1</v>
      </c>
      <c r="AG125" s="188">
        <f t="shared" si="375"/>
        <v>1</v>
      </c>
      <c r="AH125" s="188">
        <f t="shared" si="375"/>
        <v>1</v>
      </c>
      <c r="AI125" s="188">
        <f t="shared" si="375"/>
        <v>1</v>
      </c>
      <c r="AJ125" s="188">
        <f t="shared" si="375"/>
        <v>1</v>
      </c>
      <c r="AK125" s="188">
        <f t="shared" si="375"/>
        <v>1</v>
      </c>
      <c r="AL125" s="188">
        <f t="shared" si="375"/>
        <v>1</v>
      </c>
      <c r="AM125" s="188">
        <f t="shared" si="375"/>
        <v>1</v>
      </c>
      <c r="AN125" s="188">
        <f t="shared" si="375"/>
        <v>1</v>
      </c>
      <c r="AO125" s="188">
        <f t="shared" si="375"/>
        <v>1</v>
      </c>
      <c r="AP125" s="188">
        <f t="shared" si="375"/>
        <v>1</v>
      </c>
      <c r="AQ125" s="188">
        <f t="shared" si="375"/>
        <v>1</v>
      </c>
      <c r="AR125" s="188">
        <f t="shared" si="375"/>
        <v>1</v>
      </c>
      <c r="AS125" s="188">
        <f t="shared" si="375"/>
        <v>1</v>
      </c>
      <c r="AT125" s="188">
        <f t="shared" si="375"/>
        <v>1</v>
      </c>
      <c r="AU125" s="188">
        <f t="shared" si="375"/>
        <v>1</v>
      </c>
      <c r="AV125" s="188">
        <f t="shared" si="375"/>
        <v>1</v>
      </c>
      <c r="AW125" s="188">
        <f t="shared" si="375"/>
        <v>1</v>
      </c>
      <c r="AX125" s="188">
        <f t="shared" si="375"/>
        <v>1</v>
      </c>
      <c r="AY125" s="188">
        <f t="shared" si="375"/>
        <v>1</v>
      </c>
      <c r="AZ125" s="188">
        <f t="shared" si="375"/>
        <v>1</v>
      </c>
      <c r="BA125" s="188">
        <f t="shared" si="375"/>
        <v>1</v>
      </c>
      <c r="BB125" s="188">
        <f t="shared" si="375"/>
        <v>1</v>
      </c>
      <c r="BC125" s="188">
        <f t="shared" si="375"/>
        <v>1</v>
      </c>
      <c r="BD125" s="188">
        <f t="shared" si="375"/>
        <v>1</v>
      </c>
      <c r="BE125" s="188">
        <f t="shared" si="375"/>
        <v>1</v>
      </c>
      <c r="BF125" s="188">
        <f t="shared" si="375"/>
        <v>1</v>
      </c>
      <c r="BG125" s="188">
        <f t="shared" si="375"/>
        <v>1</v>
      </c>
      <c r="BH125" s="188">
        <f t="shared" si="375"/>
        <v>1</v>
      </c>
      <c r="BI125" s="188">
        <f t="shared" si="375"/>
        <v>1</v>
      </c>
      <c r="BJ125" s="188">
        <f t="shared" si="375"/>
        <v>1</v>
      </c>
      <c r="BK125" s="188">
        <f t="shared" si="375"/>
        <v>1</v>
      </c>
      <c r="BL125" s="188">
        <f t="shared" si="375"/>
        <v>1</v>
      </c>
      <c r="BM125" s="188">
        <f t="shared" si="375"/>
        <v>1</v>
      </c>
      <c r="BN125" s="188">
        <f t="shared" si="375"/>
        <v>1</v>
      </c>
      <c r="BO125" s="188">
        <f t="shared" si="375"/>
        <v>1</v>
      </c>
    </row>
    <row r="126" ht="15.75" customHeight="1">
      <c r="A126" s="4" t="str">
        <f t="shared" si="359"/>
        <v>Software Engineer - David Kim</v>
      </c>
      <c r="B126" s="125">
        <v>0.05</v>
      </c>
      <c r="C126" s="186">
        <f t="shared" si="360"/>
        <v>1</v>
      </c>
      <c r="D126" s="186">
        <f t="shared" si="361"/>
        <v>1</v>
      </c>
      <c r="E126" s="186">
        <f t="shared" si="362"/>
        <v>1</v>
      </c>
      <c r="F126" s="186">
        <f t="shared" si="363"/>
        <v>1</v>
      </c>
      <c r="G126" s="186">
        <f t="shared" si="364"/>
        <v>1</v>
      </c>
      <c r="H126" s="188">
        <v>0.0</v>
      </c>
      <c r="I126" s="188">
        <f t="shared" ref="I126:J126" si="376">+H126</f>
        <v>0</v>
      </c>
      <c r="J126" s="188">
        <f t="shared" si="376"/>
        <v>0</v>
      </c>
      <c r="K126" s="188">
        <v>0.0</v>
      </c>
      <c r="L126" s="188">
        <f t="shared" ref="L126:O126" si="377">+K126</f>
        <v>0</v>
      </c>
      <c r="M126" s="188">
        <f t="shared" si="377"/>
        <v>0</v>
      </c>
      <c r="N126" s="188">
        <f t="shared" si="377"/>
        <v>0</v>
      </c>
      <c r="O126" s="188">
        <f t="shared" si="377"/>
        <v>0</v>
      </c>
      <c r="P126" s="188">
        <v>1.0</v>
      </c>
      <c r="Q126" s="188">
        <f t="shared" ref="Q126:BO126" si="378">+P126</f>
        <v>1</v>
      </c>
      <c r="R126" s="188">
        <f t="shared" si="378"/>
        <v>1</v>
      </c>
      <c r="S126" s="188">
        <f t="shared" si="378"/>
        <v>1</v>
      </c>
      <c r="T126" s="188">
        <f t="shared" si="378"/>
        <v>1</v>
      </c>
      <c r="U126" s="188">
        <f t="shared" si="378"/>
        <v>1</v>
      </c>
      <c r="V126" s="188">
        <f t="shared" si="378"/>
        <v>1</v>
      </c>
      <c r="W126" s="188">
        <f t="shared" si="378"/>
        <v>1</v>
      </c>
      <c r="X126" s="188">
        <f t="shared" si="378"/>
        <v>1</v>
      </c>
      <c r="Y126" s="188">
        <f t="shared" si="378"/>
        <v>1</v>
      </c>
      <c r="Z126" s="188">
        <f t="shared" si="378"/>
        <v>1</v>
      </c>
      <c r="AA126" s="188">
        <f t="shared" si="378"/>
        <v>1</v>
      </c>
      <c r="AB126" s="188">
        <f t="shared" si="378"/>
        <v>1</v>
      </c>
      <c r="AC126" s="188">
        <f t="shared" si="378"/>
        <v>1</v>
      </c>
      <c r="AD126" s="188">
        <f t="shared" si="378"/>
        <v>1</v>
      </c>
      <c r="AE126" s="188">
        <f t="shared" si="378"/>
        <v>1</v>
      </c>
      <c r="AF126" s="188">
        <f t="shared" si="378"/>
        <v>1</v>
      </c>
      <c r="AG126" s="188">
        <f t="shared" si="378"/>
        <v>1</v>
      </c>
      <c r="AH126" s="188">
        <f t="shared" si="378"/>
        <v>1</v>
      </c>
      <c r="AI126" s="188">
        <f t="shared" si="378"/>
        <v>1</v>
      </c>
      <c r="AJ126" s="188">
        <f t="shared" si="378"/>
        <v>1</v>
      </c>
      <c r="AK126" s="188">
        <f t="shared" si="378"/>
        <v>1</v>
      </c>
      <c r="AL126" s="188">
        <f t="shared" si="378"/>
        <v>1</v>
      </c>
      <c r="AM126" s="188">
        <f t="shared" si="378"/>
        <v>1</v>
      </c>
      <c r="AN126" s="188">
        <f t="shared" si="378"/>
        <v>1</v>
      </c>
      <c r="AO126" s="188">
        <f t="shared" si="378"/>
        <v>1</v>
      </c>
      <c r="AP126" s="188">
        <f t="shared" si="378"/>
        <v>1</v>
      </c>
      <c r="AQ126" s="188">
        <f t="shared" si="378"/>
        <v>1</v>
      </c>
      <c r="AR126" s="188">
        <f t="shared" si="378"/>
        <v>1</v>
      </c>
      <c r="AS126" s="188">
        <f t="shared" si="378"/>
        <v>1</v>
      </c>
      <c r="AT126" s="188">
        <f t="shared" si="378"/>
        <v>1</v>
      </c>
      <c r="AU126" s="188">
        <f t="shared" si="378"/>
        <v>1</v>
      </c>
      <c r="AV126" s="188">
        <f t="shared" si="378"/>
        <v>1</v>
      </c>
      <c r="AW126" s="188">
        <f t="shared" si="378"/>
        <v>1</v>
      </c>
      <c r="AX126" s="188">
        <f t="shared" si="378"/>
        <v>1</v>
      </c>
      <c r="AY126" s="188">
        <f t="shared" si="378"/>
        <v>1</v>
      </c>
      <c r="AZ126" s="188">
        <f t="shared" si="378"/>
        <v>1</v>
      </c>
      <c r="BA126" s="188">
        <f t="shared" si="378"/>
        <v>1</v>
      </c>
      <c r="BB126" s="188">
        <f t="shared" si="378"/>
        <v>1</v>
      </c>
      <c r="BC126" s="188">
        <f t="shared" si="378"/>
        <v>1</v>
      </c>
      <c r="BD126" s="188">
        <f t="shared" si="378"/>
        <v>1</v>
      </c>
      <c r="BE126" s="188">
        <f t="shared" si="378"/>
        <v>1</v>
      </c>
      <c r="BF126" s="188">
        <f t="shared" si="378"/>
        <v>1</v>
      </c>
      <c r="BG126" s="188">
        <f t="shared" si="378"/>
        <v>1</v>
      </c>
      <c r="BH126" s="188">
        <f t="shared" si="378"/>
        <v>1</v>
      </c>
      <c r="BI126" s="188">
        <f t="shared" si="378"/>
        <v>1</v>
      </c>
      <c r="BJ126" s="188">
        <f t="shared" si="378"/>
        <v>1</v>
      </c>
      <c r="BK126" s="188">
        <f t="shared" si="378"/>
        <v>1</v>
      </c>
      <c r="BL126" s="188">
        <f t="shared" si="378"/>
        <v>1</v>
      </c>
      <c r="BM126" s="188">
        <f t="shared" si="378"/>
        <v>1</v>
      </c>
      <c r="BN126" s="188">
        <f t="shared" si="378"/>
        <v>1</v>
      </c>
      <c r="BO126" s="188">
        <f t="shared" si="378"/>
        <v>1</v>
      </c>
    </row>
    <row r="127" ht="15.75" customHeight="1">
      <c r="A127" s="4" t="str">
        <f t="shared" si="359"/>
        <v>Software Engineer - Emily Chen</v>
      </c>
      <c r="B127" s="125">
        <v>0.05</v>
      </c>
      <c r="C127" s="186">
        <f t="shared" si="360"/>
        <v>1</v>
      </c>
      <c r="D127" s="186">
        <f t="shared" si="361"/>
        <v>1</v>
      </c>
      <c r="E127" s="186">
        <f t="shared" si="362"/>
        <v>1</v>
      </c>
      <c r="F127" s="186">
        <f t="shared" si="363"/>
        <v>1</v>
      </c>
      <c r="G127" s="186">
        <f t="shared" si="364"/>
        <v>1</v>
      </c>
      <c r="H127" s="188">
        <v>0.0</v>
      </c>
      <c r="I127" s="188">
        <f t="shared" ref="I127:J127" si="379">+H127</f>
        <v>0</v>
      </c>
      <c r="J127" s="188">
        <f t="shared" si="379"/>
        <v>0</v>
      </c>
      <c r="K127" s="188">
        <v>0.0</v>
      </c>
      <c r="L127" s="188">
        <f>+K127</f>
        <v>0</v>
      </c>
      <c r="M127" s="188">
        <v>0.0</v>
      </c>
      <c r="N127" s="188">
        <f t="shared" ref="N127:O127" si="380">+M127</f>
        <v>0</v>
      </c>
      <c r="O127" s="188">
        <f t="shared" si="380"/>
        <v>0</v>
      </c>
      <c r="P127" s="188">
        <v>1.0</v>
      </c>
      <c r="Q127" s="188">
        <f t="shared" ref="Q127:BO127" si="381">+P127</f>
        <v>1</v>
      </c>
      <c r="R127" s="188">
        <f t="shared" si="381"/>
        <v>1</v>
      </c>
      <c r="S127" s="188">
        <f t="shared" si="381"/>
        <v>1</v>
      </c>
      <c r="T127" s="188">
        <f t="shared" si="381"/>
        <v>1</v>
      </c>
      <c r="U127" s="188">
        <f t="shared" si="381"/>
        <v>1</v>
      </c>
      <c r="V127" s="188">
        <f t="shared" si="381"/>
        <v>1</v>
      </c>
      <c r="W127" s="188">
        <f t="shared" si="381"/>
        <v>1</v>
      </c>
      <c r="X127" s="188">
        <f t="shared" si="381"/>
        <v>1</v>
      </c>
      <c r="Y127" s="188">
        <f t="shared" si="381"/>
        <v>1</v>
      </c>
      <c r="Z127" s="188">
        <f t="shared" si="381"/>
        <v>1</v>
      </c>
      <c r="AA127" s="188">
        <f t="shared" si="381"/>
        <v>1</v>
      </c>
      <c r="AB127" s="188">
        <f t="shared" si="381"/>
        <v>1</v>
      </c>
      <c r="AC127" s="188">
        <f t="shared" si="381"/>
        <v>1</v>
      </c>
      <c r="AD127" s="188">
        <f t="shared" si="381"/>
        <v>1</v>
      </c>
      <c r="AE127" s="188">
        <f t="shared" si="381"/>
        <v>1</v>
      </c>
      <c r="AF127" s="188">
        <f t="shared" si="381"/>
        <v>1</v>
      </c>
      <c r="AG127" s="188">
        <f t="shared" si="381"/>
        <v>1</v>
      </c>
      <c r="AH127" s="188">
        <f t="shared" si="381"/>
        <v>1</v>
      </c>
      <c r="AI127" s="188">
        <f t="shared" si="381"/>
        <v>1</v>
      </c>
      <c r="AJ127" s="188">
        <f t="shared" si="381"/>
        <v>1</v>
      </c>
      <c r="AK127" s="188">
        <f t="shared" si="381"/>
        <v>1</v>
      </c>
      <c r="AL127" s="188">
        <f t="shared" si="381"/>
        <v>1</v>
      </c>
      <c r="AM127" s="188">
        <f t="shared" si="381"/>
        <v>1</v>
      </c>
      <c r="AN127" s="188">
        <f t="shared" si="381"/>
        <v>1</v>
      </c>
      <c r="AO127" s="188">
        <f t="shared" si="381"/>
        <v>1</v>
      </c>
      <c r="AP127" s="188">
        <f t="shared" si="381"/>
        <v>1</v>
      </c>
      <c r="AQ127" s="188">
        <f t="shared" si="381"/>
        <v>1</v>
      </c>
      <c r="AR127" s="188">
        <f t="shared" si="381"/>
        <v>1</v>
      </c>
      <c r="AS127" s="188">
        <f t="shared" si="381"/>
        <v>1</v>
      </c>
      <c r="AT127" s="188">
        <f t="shared" si="381"/>
        <v>1</v>
      </c>
      <c r="AU127" s="188">
        <f t="shared" si="381"/>
        <v>1</v>
      </c>
      <c r="AV127" s="188">
        <f t="shared" si="381"/>
        <v>1</v>
      </c>
      <c r="AW127" s="188">
        <f t="shared" si="381"/>
        <v>1</v>
      </c>
      <c r="AX127" s="188">
        <f t="shared" si="381"/>
        <v>1</v>
      </c>
      <c r="AY127" s="188">
        <f t="shared" si="381"/>
        <v>1</v>
      </c>
      <c r="AZ127" s="188">
        <f t="shared" si="381"/>
        <v>1</v>
      </c>
      <c r="BA127" s="188">
        <f t="shared" si="381"/>
        <v>1</v>
      </c>
      <c r="BB127" s="188">
        <f t="shared" si="381"/>
        <v>1</v>
      </c>
      <c r="BC127" s="188">
        <f t="shared" si="381"/>
        <v>1</v>
      </c>
      <c r="BD127" s="188">
        <f t="shared" si="381"/>
        <v>1</v>
      </c>
      <c r="BE127" s="188">
        <f t="shared" si="381"/>
        <v>1</v>
      </c>
      <c r="BF127" s="188">
        <f t="shared" si="381"/>
        <v>1</v>
      </c>
      <c r="BG127" s="188">
        <f t="shared" si="381"/>
        <v>1</v>
      </c>
      <c r="BH127" s="188">
        <f t="shared" si="381"/>
        <v>1</v>
      </c>
      <c r="BI127" s="188">
        <f t="shared" si="381"/>
        <v>1</v>
      </c>
      <c r="BJ127" s="188">
        <f t="shared" si="381"/>
        <v>1</v>
      </c>
      <c r="BK127" s="188">
        <f t="shared" si="381"/>
        <v>1</v>
      </c>
      <c r="BL127" s="188">
        <f t="shared" si="381"/>
        <v>1</v>
      </c>
      <c r="BM127" s="188">
        <f t="shared" si="381"/>
        <v>1</v>
      </c>
      <c r="BN127" s="188">
        <f t="shared" si="381"/>
        <v>1</v>
      </c>
      <c r="BO127" s="188">
        <f t="shared" si="381"/>
        <v>1</v>
      </c>
    </row>
    <row r="128" ht="15.75" customHeight="1">
      <c r="A128" s="4" t="str">
        <f t="shared" si="359"/>
        <v>Mechanical Engineer - Ryan Patel</v>
      </c>
      <c r="B128" s="125">
        <v>0.05</v>
      </c>
      <c r="C128" s="186">
        <f t="shared" si="360"/>
        <v>1</v>
      </c>
      <c r="D128" s="186">
        <f t="shared" si="361"/>
        <v>1</v>
      </c>
      <c r="E128" s="186">
        <f t="shared" si="362"/>
        <v>1</v>
      </c>
      <c r="F128" s="186">
        <f t="shared" si="363"/>
        <v>1</v>
      </c>
      <c r="G128" s="186">
        <f t="shared" si="364"/>
        <v>1</v>
      </c>
      <c r="H128" s="188">
        <v>0.0</v>
      </c>
      <c r="I128" s="188">
        <f>+H128</f>
        <v>0</v>
      </c>
      <c r="J128" s="188">
        <v>0.0</v>
      </c>
      <c r="K128" s="188">
        <v>0.0</v>
      </c>
      <c r="L128" s="188">
        <v>0.0</v>
      </c>
      <c r="M128" s="188">
        <f>+L128</f>
        <v>0</v>
      </c>
      <c r="N128" s="188">
        <v>0.0</v>
      </c>
      <c r="O128" s="188">
        <f t="shared" ref="O128:P128" si="382">+N128</f>
        <v>0</v>
      </c>
      <c r="P128" s="188">
        <f t="shared" si="382"/>
        <v>0</v>
      </c>
      <c r="Q128" s="188">
        <v>1.0</v>
      </c>
      <c r="R128" s="188">
        <f t="shared" ref="R128:BO128" si="383">+Q128</f>
        <v>1</v>
      </c>
      <c r="S128" s="188">
        <f t="shared" si="383"/>
        <v>1</v>
      </c>
      <c r="T128" s="188">
        <f t="shared" si="383"/>
        <v>1</v>
      </c>
      <c r="U128" s="188">
        <f t="shared" si="383"/>
        <v>1</v>
      </c>
      <c r="V128" s="188">
        <f t="shared" si="383"/>
        <v>1</v>
      </c>
      <c r="W128" s="188">
        <f t="shared" si="383"/>
        <v>1</v>
      </c>
      <c r="X128" s="188">
        <f t="shared" si="383"/>
        <v>1</v>
      </c>
      <c r="Y128" s="188">
        <f t="shared" si="383"/>
        <v>1</v>
      </c>
      <c r="Z128" s="188">
        <f t="shared" si="383"/>
        <v>1</v>
      </c>
      <c r="AA128" s="188">
        <f t="shared" si="383"/>
        <v>1</v>
      </c>
      <c r="AB128" s="188">
        <f t="shared" si="383"/>
        <v>1</v>
      </c>
      <c r="AC128" s="188">
        <f t="shared" si="383"/>
        <v>1</v>
      </c>
      <c r="AD128" s="188">
        <f t="shared" si="383"/>
        <v>1</v>
      </c>
      <c r="AE128" s="188">
        <f t="shared" si="383"/>
        <v>1</v>
      </c>
      <c r="AF128" s="188">
        <f t="shared" si="383"/>
        <v>1</v>
      </c>
      <c r="AG128" s="188">
        <f t="shared" si="383"/>
        <v>1</v>
      </c>
      <c r="AH128" s="188">
        <f t="shared" si="383"/>
        <v>1</v>
      </c>
      <c r="AI128" s="188">
        <f t="shared" si="383"/>
        <v>1</v>
      </c>
      <c r="AJ128" s="188">
        <f t="shared" si="383"/>
        <v>1</v>
      </c>
      <c r="AK128" s="188">
        <f t="shared" si="383"/>
        <v>1</v>
      </c>
      <c r="AL128" s="188">
        <f t="shared" si="383"/>
        <v>1</v>
      </c>
      <c r="AM128" s="188">
        <f t="shared" si="383"/>
        <v>1</v>
      </c>
      <c r="AN128" s="188">
        <f t="shared" si="383"/>
        <v>1</v>
      </c>
      <c r="AO128" s="188">
        <f t="shared" si="383"/>
        <v>1</v>
      </c>
      <c r="AP128" s="188">
        <f t="shared" si="383"/>
        <v>1</v>
      </c>
      <c r="AQ128" s="188">
        <f t="shared" si="383"/>
        <v>1</v>
      </c>
      <c r="AR128" s="188">
        <f t="shared" si="383"/>
        <v>1</v>
      </c>
      <c r="AS128" s="188">
        <f t="shared" si="383"/>
        <v>1</v>
      </c>
      <c r="AT128" s="188">
        <f t="shared" si="383"/>
        <v>1</v>
      </c>
      <c r="AU128" s="188">
        <f t="shared" si="383"/>
        <v>1</v>
      </c>
      <c r="AV128" s="188">
        <f t="shared" si="383"/>
        <v>1</v>
      </c>
      <c r="AW128" s="188">
        <f t="shared" si="383"/>
        <v>1</v>
      </c>
      <c r="AX128" s="188">
        <f t="shared" si="383"/>
        <v>1</v>
      </c>
      <c r="AY128" s="188">
        <f t="shared" si="383"/>
        <v>1</v>
      </c>
      <c r="AZ128" s="188">
        <f t="shared" si="383"/>
        <v>1</v>
      </c>
      <c r="BA128" s="188">
        <f t="shared" si="383"/>
        <v>1</v>
      </c>
      <c r="BB128" s="188">
        <f t="shared" si="383"/>
        <v>1</v>
      </c>
      <c r="BC128" s="188">
        <f t="shared" si="383"/>
        <v>1</v>
      </c>
      <c r="BD128" s="188">
        <f t="shared" si="383"/>
        <v>1</v>
      </c>
      <c r="BE128" s="188">
        <f t="shared" si="383"/>
        <v>1</v>
      </c>
      <c r="BF128" s="188">
        <f t="shared" si="383"/>
        <v>1</v>
      </c>
      <c r="BG128" s="188">
        <f t="shared" si="383"/>
        <v>1</v>
      </c>
      <c r="BH128" s="188">
        <f t="shared" si="383"/>
        <v>1</v>
      </c>
      <c r="BI128" s="188">
        <f t="shared" si="383"/>
        <v>1</v>
      </c>
      <c r="BJ128" s="188">
        <f t="shared" si="383"/>
        <v>1</v>
      </c>
      <c r="BK128" s="188">
        <f t="shared" si="383"/>
        <v>1</v>
      </c>
      <c r="BL128" s="188">
        <f t="shared" si="383"/>
        <v>1</v>
      </c>
      <c r="BM128" s="188">
        <f t="shared" si="383"/>
        <v>1</v>
      </c>
      <c r="BN128" s="188">
        <f t="shared" si="383"/>
        <v>1</v>
      </c>
      <c r="BO128" s="188">
        <f t="shared" si="383"/>
        <v>1</v>
      </c>
    </row>
    <row r="129" ht="15.75" customHeight="1">
      <c r="A129" s="4" t="str">
        <f t="shared" si="359"/>
        <v>Electrical Engineer - Jessica Huang</v>
      </c>
      <c r="B129" s="125">
        <v>0.05</v>
      </c>
      <c r="C129" s="186">
        <f t="shared" si="360"/>
        <v>1</v>
      </c>
      <c r="D129" s="186">
        <f t="shared" si="361"/>
        <v>1</v>
      </c>
      <c r="E129" s="186">
        <f t="shared" si="362"/>
        <v>1</v>
      </c>
      <c r="F129" s="186">
        <f t="shared" si="363"/>
        <v>1</v>
      </c>
      <c r="G129" s="186">
        <f t="shared" si="364"/>
        <v>1</v>
      </c>
      <c r="H129" s="188">
        <v>0.0</v>
      </c>
      <c r="I129" s="188">
        <v>0.0</v>
      </c>
      <c r="J129" s="188">
        <f t="shared" ref="J129:K129" si="384">+I129</f>
        <v>0</v>
      </c>
      <c r="K129" s="188">
        <f t="shared" si="384"/>
        <v>0</v>
      </c>
      <c r="L129" s="188">
        <v>0.0</v>
      </c>
      <c r="M129" s="188">
        <v>0.0</v>
      </c>
      <c r="N129" s="188">
        <f t="shared" ref="N129:O129" si="385">+M129</f>
        <v>0</v>
      </c>
      <c r="O129" s="188">
        <f t="shared" si="385"/>
        <v>0</v>
      </c>
      <c r="P129" s="188">
        <v>1.0</v>
      </c>
      <c r="Q129" s="188">
        <f t="shared" ref="Q129:BO129" si="386">+P129</f>
        <v>1</v>
      </c>
      <c r="R129" s="188">
        <f t="shared" si="386"/>
        <v>1</v>
      </c>
      <c r="S129" s="188">
        <f t="shared" si="386"/>
        <v>1</v>
      </c>
      <c r="T129" s="188">
        <f t="shared" si="386"/>
        <v>1</v>
      </c>
      <c r="U129" s="188">
        <f t="shared" si="386"/>
        <v>1</v>
      </c>
      <c r="V129" s="188">
        <f t="shared" si="386"/>
        <v>1</v>
      </c>
      <c r="W129" s="188">
        <f t="shared" si="386"/>
        <v>1</v>
      </c>
      <c r="X129" s="188">
        <f t="shared" si="386"/>
        <v>1</v>
      </c>
      <c r="Y129" s="190">
        <f t="shared" si="386"/>
        <v>1</v>
      </c>
      <c r="Z129" s="190">
        <f t="shared" si="386"/>
        <v>1</v>
      </c>
      <c r="AA129" s="188">
        <f t="shared" si="386"/>
        <v>1</v>
      </c>
      <c r="AB129" s="188">
        <f t="shared" si="386"/>
        <v>1</v>
      </c>
      <c r="AC129" s="188">
        <f t="shared" si="386"/>
        <v>1</v>
      </c>
      <c r="AD129" s="188">
        <f t="shared" si="386"/>
        <v>1</v>
      </c>
      <c r="AE129" s="188">
        <f t="shared" si="386"/>
        <v>1</v>
      </c>
      <c r="AF129" s="188">
        <f t="shared" si="386"/>
        <v>1</v>
      </c>
      <c r="AG129" s="188">
        <f t="shared" si="386"/>
        <v>1</v>
      </c>
      <c r="AH129" s="188">
        <f t="shared" si="386"/>
        <v>1</v>
      </c>
      <c r="AI129" s="188">
        <f t="shared" si="386"/>
        <v>1</v>
      </c>
      <c r="AJ129" s="188">
        <f t="shared" si="386"/>
        <v>1</v>
      </c>
      <c r="AK129" s="188">
        <f t="shared" si="386"/>
        <v>1</v>
      </c>
      <c r="AL129" s="188">
        <f t="shared" si="386"/>
        <v>1</v>
      </c>
      <c r="AM129" s="188">
        <f t="shared" si="386"/>
        <v>1</v>
      </c>
      <c r="AN129" s="188">
        <f t="shared" si="386"/>
        <v>1</v>
      </c>
      <c r="AO129" s="188">
        <f t="shared" si="386"/>
        <v>1</v>
      </c>
      <c r="AP129" s="188">
        <f t="shared" si="386"/>
        <v>1</v>
      </c>
      <c r="AQ129" s="188">
        <f t="shared" si="386"/>
        <v>1</v>
      </c>
      <c r="AR129" s="188">
        <f t="shared" si="386"/>
        <v>1</v>
      </c>
      <c r="AS129" s="188">
        <f t="shared" si="386"/>
        <v>1</v>
      </c>
      <c r="AT129" s="188">
        <f t="shared" si="386"/>
        <v>1</v>
      </c>
      <c r="AU129" s="188">
        <f t="shared" si="386"/>
        <v>1</v>
      </c>
      <c r="AV129" s="188">
        <f t="shared" si="386"/>
        <v>1</v>
      </c>
      <c r="AW129" s="188">
        <f t="shared" si="386"/>
        <v>1</v>
      </c>
      <c r="AX129" s="188">
        <f t="shared" si="386"/>
        <v>1</v>
      </c>
      <c r="AY129" s="188">
        <f t="shared" si="386"/>
        <v>1</v>
      </c>
      <c r="AZ129" s="188">
        <f t="shared" si="386"/>
        <v>1</v>
      </c>
      <c r="BA129" s="188">
        <f t="shared" si="386"/>
        <v>1</v>
      </c>
      <c r="BB129" s="188">
        <f t="shared" si="386"/>
        <v>1</v>
      </c>
      <c r="BC129" s="188">
        <f t="shared" si="386"/>
        <v>1</v>
      </c>
      <c r="BD129" s="188">
        <f t="shared" si="386"/>
        <v>1</v>
      </c>
      <c r="BE129" s="188">
        <f t="shared" si="386"/>
        <v>1</v>
      </c>
      <c r="BF129" s="188">
        <f t="shared" si="386"/>
        <v>1</v>
      </c>
      <c r="BG129" s="188">
        <f t="shared" si="386"/>
        <v>1</v>
      </c>
      <c r="BH129" s="188">
        <f t="shared" si="386"/>
        <v>1</v>
      </c>
      <c r="BI129" s="188">
        <f t="shared" si="386"/>
        <v>1</v>
      </c>
      <c r="BJ129" s="188">
        <f t="shared" si="386"/>
        <v>1</v>
      </c>
      <c r="BK129" s="188">
        <f t="shared" si="386"/>
        <v>1</v>
      </c>
      <c r="BL129" s="188">
        <f t="shared" si="386"/>
        <v>1</v>
      </c>
      <c r="BM129" s="188">
        <f t="shared" si="386"/>
        <v>1</v>
      </c>
      <c r="BN129" s="188">
        <f t="shared" si="386"/>
        <v>1</v>
      </c>
      <c r="BO129" s="188">
        <f t="shared" si="386"/>
        <v>1</v>
      </c>
    </row>
    <row r="130" ht="15.75" customHeight="1">
      <c r="A130" s="4" t="str">
        <f t="shared" si="359"/>
        <v>Research Scientist - Alex Novak</v>
      </c>
      <c r="B130" s="125">
        <v>0.05</v>
      </c>
      <c r="C130" s="186">
        <f t="shared" si="360"/>
        <v>1</v>
      </c>
      <c r="D130" s="186">
        <f t="shared" si="361"/>
        <v>1</v>
      </c>
      <c r="E130" s="186">
        <f t="shared" si="362"/>
        <v>1</v>
      </c>
      <c r="F130" s="186">
        <f t="shared" si="363"/>
        <v>1</v>
      </c>
      <c r="G130" s="186">
        <f t="shared" si="364"/>
        <v>1</v>
      </c>
      <c r="H130" s="188">
        <v>0.0</v>
      </c>
      <c r="I130" s="188">
        <f t="shared" ref="I130:M130" si="387">+H130</f>
        <v>0</v>
      </c>
      <c r="J130" s="188">
        <f t="shared" si="387"/>
        <v>0</v>
      </c>
      <c r="K130" s="188">
        <f t="shared" si="387"/>
        <v>0</v>
      </c>
      <c r="L130" s="188">
        <f t="shared" si="387"/>
        <v>0</v>
      </c>
      <c r="M130" s="188">
        <f t="shared" si="387"/>
        <v>0</v>
      </c>
      <c r="N130" s="188">
        <v>0.0</v>
      </c>
      <c r="O130" s="188">
        <f t="shared" ref="O130:O132" si="390">+N130</f>
        <v>0</v>
      </c>
      <c r="P130" s="188">
        <v>0.0</v>
      </c>
      <c r="Q130" s="188">
        <v>1.0</v>
      </c>
      <c r="R130" s="188">
        <f t="shared" ref="R130:BO130" si="388">+Q130</f>
        <v>1</v>
      </c>
      <c r="S130" s="188">
        <f t="shared" si="388"/>
        <v>1</v>
      </c>
      <c r="T130" s="188">
        <f t="shared" si="388"/>
        <v>1</v>
      </c>
      <c r="U130" s="188">
        <f t="shared" si="388"/>
        <v>1</v>
      </c>
      <c r="V130" s="188">
        <f t="shared" si="388"/>
        <v>1</v>
      </c>
      <c r="W130" s="188">
        <f t="shared" si="388"/>
        <v>1</v>
      </c>
      <c r="X130" s="188">
        <f t="shared" si="388"/>
        <v>1</v>
      </c>
      <c r="Y130" s="188">
        <f t="shared" si="388"/>
        <v>1</v>
      </c>
      <c r="Z130" s="188">
        <f t="shared" si="388"/>
        <v>1</v>
      </c>
      <c r="AA130" s="188">
        <f t="shared" si="388"/>
        <v>1</v>
      </c>
      <c r="AB130" s="188">
        <f t="shared" si="388"/>
        <v>1</v>
      </c>
      <c r="AC130" s="188">
        <f t="shared" si="388"/>
        <v>1</v>
      </c>
      <c r="AD130" s="188">
        <f t="shared" si="388"/>
        <v>1</v>
      </c>
      <c r="AE130" s="188">
        <f t="shared" si="388"/>
        <v>1</v>
      </c>
      <c r="AF130" s="188">
        <f t="shared" si="388"/>
        <v>1</v>
      </c>
      <c r="AG130" s="188">
        <f t="shared" si="388"/>
        <v>1</v>
      </c>
      <c r="AH130" s="188">
        <f t="shared" si="388"/>
        <v>1</v>
      </c>
      <c r="AI130" s="188">
        <f t="shared" si="388"/>
        <v>1</v>
      </c>
      <c r="AJ130" s="188">
        <f t="shared" si="388"/>
        <v>1</v>
      </c>
      <c r="AK130" s="188">
        <f t="shared" si="388"/>
        <v>1</v>
      </c>
      <c r="AL130" s="188">
        <f t="shared" si="388"/>
        <v>1</v>
      </c>
      <c r="AM130" s="188">
        <f t="shared" si="388"/>
        <v>1</v>
      </c>
      <c r="AN130" s="188">
        <f t="shared" si="388"/>
        <v>1</v>
      </c>
      <c r="AO130" s="188">
        <f t="shared" si="388"/>
        <v>1</v>
      </c>
      <c r="AP130" s="188">
        <f t="shared" si="388"/>
        <v>1</v>
      </c>
      <c r="AQ130" s="188">
        <f t="shared" si="388"/>
        <v>1</v>
      </c>
      <c r="AR130" s="188">
        <f t="shared" si="388"/>
        <v>1</v>
      </c>
      <c r="AS130" s="188">
        <f t="shared" si="388"/>
        <v>1</v>
      </c>
      <c r="AT130" s="188">
        <f t="shared" si="388"/>
        <v>1</v>
      </c>
      <c r="AU130" s="188">
        <f t="shared" si="388"/>
        <v>1</v>
      </c>
      <c r="AV130" s="188">
        <f t="shared" si="388"/>
        <v>1</v>
      </c>
      <c r="AW130" s="188">
        <f t="shared" si="388"/>
        <v>1</v>
      </c>
      <c r="AX130" s="188">
        <f t="shared" si="388"/>
        <v>1</v>
      </c>
      <c r="AY130" s="188">
        <f t="shared" si="388"/>
        <v>1</v>
      </c>
      <c r="AZ130" s="188">
        <f t="shared" si="388"/>
        <v>1</v>
      </c>
      <c r="BA130" s="188">
        <f t="shared" si="388"/>
        <v>1</v>
      </c>
      <c r="BB130" s="188">
        <f t="shared" si="388"/>
        <v>1</v>
      </c>
      <c r="BC130" s="188">
        <f t="shared" si="388"/>
        <v>1</v>
      </c>
      <c r="BD130" s="188">
        <f t="shared" si="388"/>
        <v>1</v>
      </c>
      <c r="BE130" s="188">
        <f t="shared" si="388"/>
        <v>1</v>
      </c>
      <c r="BF130" s="188">
        <f t="shared" si="388"/>
        <v>1</v>
      </c>
      <c r="BG130" s="188">
        <f t="shared" si="388"/>
        <v>1</v>
      </c>
      <c r="BH130" s="188">
        <f t="shared" si="388"/>
        <v>1</v>
      </c>
      <c r="BI130" s="188">
        <f t="shared" si="388"/>
        <v>1</v>
      </c>
      <c r="BJ130" s="188">
        <f t="shared" si="388"/>
        <v>1</v>
      </c>
      <c r="BK130" s="188">
        <f t="shared" si="388"/>
        <v>1</v>
      </c>
      <c r="BL130" s="188">
        <f t="shared" si="388"/>
        <v>1</v>
      </c>
      <c r="BM130" s="188">
        <f t="shared" si="388"/>
        <v>1</v>
      </c>
      <c r="BN130" s="188">
        <f t="shared" si="388"/>
        <v>1</v>
      </c>
      <c r="BO130" s="188">
        <f t="shared" si="388"/>
        <v>1</v>
      </c>
    </row>
    <row r="131" ht="15.75" customHeight="1">
      <c r="A131" s="4" t="str">
        <f t="shared" si="359"/>
        <v>Sr. Mechanical Engineer - Lisa Wong</v>
      </c>
      <c r="B131" s="125">
        <v>0.05</v>
      </c>
      <c r="C131" s="186">
        <f t="shared" si="360"/>
        <v>1</v>
      </c>
      <c r="D131" s="186">
        <f t="shared" si="361"/>
        <v>1</v>
      </c>
      <c r="E131" s="186">
        <f t="shared" si="362"/>
        <v>1</v>
      </c>
      <c r="F131" s="186">
        <f t="shared" si="363"/>
        <v>1</v>
      </c>
      <c r="G131" s="186">
        <f t="shared" si="364"/>
        <v>1</v>
      </c>
      <c r="H131" s="188">
        <v>0.0</v>
      </c>
      <c r="I131" s="188">
        <v>0.0</v>
      </c>
      <c r="J131" s="188">
        <f t="shared" ref="J131:M131" si="389">+I131</f>
        <v>0</v>
      </c>
      <c r="K131" s="188">
        <f t="shared" si="389"/>
        <v>0</v>
      </c>
      <c r="L131" s="188">
        <f t="shared" si="389"/>
        <v>0</v>
      </c>
      <c r="M131" s="188">
        <f t="shared" si="389"/>
        <v>0</v>
      </c>
      <c r="N131" s="188">
        <v>0.0</v>
      </c>
      <c r="O131" s="188">
        <f t="shared" si="390"/>
        <v>0</v>
      </c>
      <c r="P131" s="188">
        <f t="shared" ref="P131:P132" si="393">+O131</f>
        <v>0</v>
      </c>
      <c r="Q131" s="188">
        <v>1.0</v>
      </c>
      <c r="R131" s="188">
        <f t="shared" ref="R131:BO131" si="391">+Q131</f>
        <v>1</v>
      </c>
      <c r="S131" s="188">
        <f t="shared" si="391"/>
        <v>1</v>
      </c>
      <c r="T131" s="188">
        <f t="shared" si="391"/>
        <v>1</v>
      </c>
      <c r="U131" s="188">
        <f t="shared" si="391"/>
        <v>1</v>
      </c>
      <c r="V131" s="188">
        <f t="shared" si="391"/>
        <v>1</v>
      </c>
      <c r="W131" s="188">
        <f t="shared" si="391"/>
        <v>1</v>
      </c>
      <c r="X131" s="188">
        <f t="shared" si="391"/>
        <v>1</v>
      </c>
      <c r="Y131" s="188">
        <f t="shared" si="391"/>
        <v>1</v>
      </c>
      <c r="Z131" s="188">
        <f t="shared" si="391"/>
        <v>1</v>
      </c>
      <c r="AA131" s="188">
        <f t="shared" si="391"/>
        <v>1</v>
      </c>
      <c r="AB131" s="188">
        <f t="shared" si="391"/>
        <v>1</v>
      </c>
      <c r="AC131" s="188">
        <f t="shared" si="391"/>
        <v>1</v>
      </c>
      <c r="AD131" s="188">
        <f t="shared" si="391"/>
        <v>1</v>
      </c>
      <c r="AE131" s="188">
        <f t="shared" si="391"/>
        <v>1</v>
      </c>
      <c r="AF131" s="188">
        <f t="shared" si="391"/>
        <v>1</v>
      </c>
      <c r="AG131" s="188">
        <f t="shared" si="391"/>
        <v>1</v>
      </c>
      <c r="AH131" s="188">
        <f t="shared" si="391"/>
        <v>1</v>
      </c>
      <c r="AI131" s="188">
        <f t="shared" si="391"/>
        <v>1</v>
      </c>
      <c r="AJ131" s="188">
        <f t="shared" si="391"/>
        <v>1</v>
      </c>
      <c r="AK131" s="188">
        <f t="shared" si="391"/>
        <v>1</v>
      </c>
      <c r="AL131" s="188">
        <f t="shared" si="391"/>
        <v>1</v>
      </c>
      <c r="AM131" s="188">
        <f t="shared" si="391"/>
        <v>1</v>
      </c>
      <c r="AN131" s="188">
        <f t="shared" si="391"/>
        <v>1</v>
      </c>
      <c r="AO131" s="188">
        <f t="shared" si="391"/>
        <v>1</v>
      </c>
      <c r="AP131" s="188">
        <f t="shared" si="391"/>
        <v>1</v>
      </c>
      <c r="AQ131" s="188">
        <f t="shared" si="391"/>
        <v>1</v>
      </c>
      <c r="AR131" s="188">
        <f t="shared" si="391"/>
        <v>1</v>
      </c>
      <c r="AS131" s="188">
        <f t="shared" si="391"/>
        <v>1</v>
      </c>
      <c r="AT131" s="188">
        <f t="shared" si="391"/>
        <v>1</v>
      </c>
      <c r="AU131" s="188">
        <f t="shared" si="391"/>
        <v>1</v>
      </c>
      <c r="AV131" s="188">
        <f t="shared" si="391"/>
        <v>1</v>
      </c>
      <c r="AW131" s="188">
        <f t="shared" si="391"/>
        <v>1</v>
      </c>
      <c r="AX131" s="188">
        <f t="shared" si="391"/>
        <v>1</v>
      </c>
      <c r="AY131" s="188">
        <f t="shared" si="391"/>
        <v>1</v>
      </c>
      <c r="AZ131" s="188">
        <f t="shared" si="391"/>
        <v>1</v>
      </c>
      <c r="BA131" s="188">
        <f t="shared" si="391"/>
        <v>1</v>
      </c>
      <c r="BB131" s="188">
        <f t="shared" si="391"/>
        <v>1</v>
      </c>
      <c r="BC131" s="188">
        <f t="shared" si="391"/>
        <v>1</v>
      </c>
      <c r="BD131" s="188">
        <f t="shared" si="391"/>
        <v>1</v>
      </c>
      <c r="BE131" s="188">
        <f t="shared" si="391"/>
        <v>1</v>
      </c>
      <c r="BF131" s="188">
        <f t="shared" si="391"/>
        <v>1</v>
      </c>
      <c r="BG131" s="188">
        <f t="shared" si="391"/>
        <v>1</v>
      </c>
      <c r="BH131" s="188">
        <f t="shared" si="391"/>
        <v>1</v>
      </c>
      <c r="BI131" s="188">
        <f t="shared" si="391"/>
        <v>1</v>
      </c>
      <c r="BJ131" s="188">
        <f t="shared" si="391"/>
        <v>1</v>
      </c>
      <c r="BK131" s="188">
        <f t="shared" si="391"/>
        <v>1</v>
      </c>
      <c r="BL131" s="188">
        <f t="shared" si="391"/>
        <v>1</v>
      </c>
      <c r="BM131" s="188">
        <f t="shared" si="391"/>
        <v>1</v>
      </c>
      <c r="BN131" s="188">
        <f t="shared" si="391"/>
        <v>1</v>
      </c>
      <c r="BO131" s="188">
        <f t="shared" si="391"/>
        <v>1</v>
      </c>
    </row>
    <row r="132" ht="15.75" customHeight="1">
      <c r="A132" s="4" t="str">
        <f t="shared" si="359"/>
        <v>Supply Chain Manager - David Chang</v>
      </c>
      <c r="B132" s="125">
        <v>0.05</v>
      </c>
      <c r="C132" s="186">
        <f t="shared" si="360"/>
        <v>0</v>
      </c>
      <c r="D132" s="186">
        <f t="shared" si="361"/>
        <v>1</v>
      </c>
      <c r="E132" s="186">
        <f t="shared" si="362"/>
        <v>1</v>
      </c>
      <c r="F132" s="186">
        <f t="shared" si="363"/>
        <v>1</v>
      </c>
      <c r="G132" s="186">
        <f t="shared" si="364"/>
        <v>1</v>
      </c>
      <c r="H132" s="188">
        <v>0.0</v>
      </c>
      <c r="I132" s="188">
        <f t="shared" ref="I132:I134" si="396">+H132</f>
        <v>0</v>
      </c>
      <c r="J132" s="188">
        <v>0.0</v>
      </c>
      <c r="K132" s="188">
        <f t="shared" ref="K132:M132" si="392">+J132</f>
        <v>0</v>
      </c>
      <c r="L132" s="188">
        <f t="shared" si="392"/>
        <v>0</v>
      </c>
      <c r="M132" s="188">
        <f t="shared" si="392"/>
        <v>0</v>
      </c>
      <c r="N132" s="188">
        <v>0.0</v>
      </c>
      <c r="O132" s="188">
        <f t="shared" si="390"/>
        <v>0</v>
      </c>
      <c r="P132" s="188">
        <f t="shared" si="393"/>
        <v>0</v>
      </c>
      <c r="Q132" s="188">
        <f t="shared" ref="Q132:Z132" si="394">+P132</f>
        <v>0</v>
      </c>
      <c r="R132" s="188">
        <f t="shared" si="394"/>
        <v>0</v>
      </c>
      <c r="S132" s="188">
        <f t="shared" si="394"/>
        <v>0</v>
      </c>
      <c r="T132" s="188">
        <f t="shared" si="394"/>
        <v>0</v>
      </c>
      <c r="U132" s="188">
        <f t="shared" si="394"/>
        <v>0</v>
      </c>
      <c r="V132" s="188">
        <f t="shared" si="394"/>
        <v>0</v>
      </c>
      <c r="W132" s="188">
        <f t="shared" si="394"/>
        <v>0</v>
      </c>
      <c r="X132" s="188">
        <f t="shared" si="394"/>
        <v>0</v>
      </c>
      <c r="Y132" s="188">
        <f t="shared" si="394"/>
        <v>0</v>
      </c>
      <c r="Z132" s="188">
        <f t="shared" si="394"/>
        <v>0</v>
      </c>
      <c r="AA132" s="188">
        <v>1.0</v>
      </c>
      <c r="AB132" s="188">
        <f t="shared" ref="AB132:BO132" si="395">+AA132</f>
        <v>1</v>
      </c>
      <c r="AC132" s="188">
        <f t="shared" si="395"/>
        <v>1</v>
      </c>
      <c r="AD132" s="188">
        <f t="shared" si="395"/>
        <v>1</v>
      </c>
      <c r="AE132" s="188">
        <f t="shared" si="395"/>
        <v>1</v>
      </c>
      <c r="AF132" s="188">
        <f t="shared" si="395"/>
        <v>1</v>
      </c>
      <c r="AG132" s="188">
        <f t="shared" si="395"/>
        <v>1</v>
      </c>
      <c r="AH132" s="188">
        <f t="shared" si="395"/>
        <v>1</v>
      </c>
      <c r="AI132" s="188">
        <f t="shared" si="395"/>
        <v>1</v>
      </c>
      <c r="AJ132" s="188">
        <f t="shared" si="395"/>
        <v>1</v>
      </c>
      <c r="AK132" s="188">
        <f t="shared" si="395"/>
        <v>1</v>
      </c>
      <c r="AL132" s="188">
        <f t="shared" si="395"/>
        <v>1</v>
      </c>
      <c r="AM132" s="188">
        <f t="shared" si="395"/>
        <v>1</v>
      </c>
      <c r="AN132" s="188">
        <f t="shared" si="395"/>
        <v>1</v>
      </c>
      <c r="AO132" s="188">
        <f t="shared" si="395"/>
        <v>1</v>
      </c>
      <c r="AP132" s="188">
        <f t="shared" si="395"/>
        <v>1</v>
      </c>
      <c r="AQ132" s="188">
        <f t="shared" si="395"/>
        <v>1</v>
      </c>
      <c r="AR132" s="188">
        <f t="shared" si="395"/>
        <v>1</v>
      </c>
      <c r="AS132" s="188">
        <f t="shared" si="395"/>
        <v>1</v>
      </c>
      <c r="AT132" s="188">
        <f t="shared" si="395"/>
        <v>1</v>
      </c>
      <c r="AU132" s="188">
        <f t="shared" si="395"/>
        <v>1</v>
      </c>
      <c r="AV132" s="188">
        <f t="shared" si="395"/>
        <v>1</v>
      </c>
      <c r="AW132" s="188">
        <f t="shared" si="395"/>
        <v>1</v>
      </c>
      <c r="AX132" s="188">
        <f t="shared" si="395"/>
        <v>1</v>
      </c>
      <c r="AY132" s="188">
        <f t="shared" si="395"/>
        <v>1</v>
      </c>
      <c r="AZ132" s="188">
        <f t="shared" si="395"/>
        <v>1</v>
      </c>
      <c r="BA132" s="188">
        <f t="shared" si="395"/>
        <v>1</v>
      </c>
      <c r="BB132" s="188">
        <f t="shared" si="395"/>
        <v>1</v>
      </c>
      <c r="BC132" s="188">
        <f t="shared" si="395"/>
        <v>1</v>
      </c>
      <c r="BD132" s="188">
        <f t="shared" si="395"/>
        <v>1</v>
      </c>
      <c r="BE132" s="188">
        <f t="shared" si="395"/>
        <v>1</v>
      </c>
      <c r="BF132" s="188">
        <f t="shared" si="395"/>
        <v>1</v>
      </c>
      <c r="BG132" s="188">
        <f t="shared" si="395"/>
        <v>1</v>
      </c>
      <c r="BH132" s="188">
        <f t="shared" si="395"/>
        <v>1</v>
      </c>
      <c r="BI132" s="188">
        <f t="shared" si="395"/>
        <v>1</v>
      </c>
      <c r="BJ132" s="188">
        <f t="shared" si="395"/>
        <v>1</v>
      </c>
      <c r="BK132" s="188">
        <f t="shared" si="395"/>
        <v>1</v>
      </c>
      <c r="BL132" s="188">
        <f t="shared" si="395"/>
        <v>1</v>
      </c>
      <c r="BM132" s="188">
        <f t="shared" si="395"/>
        <v>1</v>
      </c>
      <c r="BN132" s="188">
        <f t="shared" si="395"/>
        <v>1</v>
      </c>
      <c r="BO132" s="188">
        <f t="shared" si="395"/>
        <v>1</v>
      </c>
    </row>
    <row r="133" ht="15.75" customHeight="1">
      <c r="A133" s="4" t="str">
        <f t="shared" si="359"/>
        <v>Production Manager - Maria Garcia</v>
      </c>
      <c r="B133" s="125">
        <v>0.05</v>
      </c>
      <c r="C133" s="186">
        <f t="shared" si="360"/>
        <v>0</v>
      </c>
      <c r="D133" s="186">
        <f t="shared" si="361"/>
        <v>1</v>
      </c>
      <c r="E133" s="186">
        <f t="shared" si="362"/>
        <v>1</v>
      </c>
      <c r="F133" s="186">
        <f t="shared" si="363"/>
        <v>1</v>
      </c>
      <c r="G133" s="186">
        <f t="shared" si="364"/>
        <v>1</v>
      </c>
      <c r="H133" s="188">
        <v>0.0</v>
      </c>
      <c r="I133" s="188">
        <f t="shared" si="396"/>
        <v>0</v>
      </c>
      <c r="J133" s="188">
        <f t="shared" ref="J133:Z133" si="397">+I133</f>
        <v>0</v>
      </c>
      <c r="K133" s="188">
        <f t="shared" si="397"/>
        <v>0</v>
      </c>
      <c r="L133" s="188">
        <f t="shared" si="397"/>
        <v>0</v>
      </c>
      <c r="M133" s="188">
        <f t="shared" si="397"/>
        <v>0</v>
      </c>
      <c r="N133" s="188">
        <f t="shared" si="397"/>
        <v>0</v>
      </c>
      <c r="O133" s="188">
        <f t="shared" si="397"/>
        <v>0</v>
      </c>
      <c r="P133" s="188">
        <f t="shared" si="397"/>
        <v>0</v>
      </c>
      <c r="Q133" s="188">
        <f t="shared" si="397"/>
        <v>0</v>
      </c>
      <c r="R133" s="188">
        <f t="shared" si="397"/>
        <v>0</v>
      </c>
      <c r="S133" s="188">
        <f t="shared" si="397"/>
        <v>0</v>
      </c>
      <c r="T133" s="188">
        <f t="shared" si="397"/>
        <v>0</v>
      </c>
      <c r="U133" s="188">
        <f t="shared" si="397"/>
        <v>0</v>
      </c>
      <c r="V133" s="188">
        <f t="shared" si="397"/>
        <v>0</v>
      </c>
      <c r="W133" s="188">
        <f t="shared" si="397"/>
        <v>0</v>
      </c>
      <c r="X133" s="188">
        <f t="shared" si="397"/>
        <v>0</v>
      </c>
      <c r="Y133" s="188">
        <f t="shared" si="397"/>
        <v>0</v>
      </c>
      <c r="Z133" s="188">
        <f t="shared" si="397"/>
        <v>0</v>
      </c>
      <c r="AA133" s="188">
        <v>1.0</v>
      </c>
      <c r="AB133" s="188">
        <f t="shared" ref="AB133:BO133" si="398">+AA133</f>
        <v>1</v>
      </c>
      <c r="AC133" s="188">
        <f t="shared" si="398"/>
        <v>1</v>
      </c>
      <c r="AD133" s="188">
        <f t="shared" si="398"/>
        <v>1</v>
      </c>
      <c r="AE133" s="188">
        <f t="shared" si="398"/>
        <v>1</v>
      </c>
      <c r="AF133" s="188">
        <f t="shared" si="398"/>
        <v>1</v>
      </c>
      <c r="AG133" s="188">
        <f t="shared" si="398"/>
        <v>1</v>
      </c>
      <c r="AH133" s="188">
        <f t="shared" si="398"/>
        <v>1</v>
      </c>
      <c r="AI133" s="188">
        <f t="shared" si="398"/>
        <v>1</v>
      </c>
      <c r="AJ133" s="188">
        <f t="shared" si="398"/>
        <v>1</v>
      </c>
      <c r="AK133" s="188">
        <f t="shared" si="398"/>
        <v>1</v>
      </c>
      <c r="AL133" s="188">
        <f t="shared" si="398"/>
        <v>1</v>
      </c>
      <c r="AM133" s="188">
        <f t="shared" si="398"/>
        <v>1</v>
      </c>
      <c r="AN133" s="188">
        <f t="shared" si="398"/>
        <v>1</v>
      </c>
      <c r="AO133" s="188">
        <f t="shared" si="398"/>
        <v>1</v>
      </c>
      <c r="AP133" s="188">
        <f t="shared" si="398"/>
        <v>1</v>
      </c>
      <c r="AQ133" s="188">
        <f t="shared" si="398"/>
        <v>1</v>
      </c>
      <c r="AR133" s="188">
        <f t="shared" si="398"/>
        <v>1</v>
      </c>
      <c r="AS133" s="188">
        <f t="shared" si="398"/>
        <v>1</v>
      </c>
      <c r="AT133" s="188">
        <f t="shared" si="398"/>
        <v>1</v>
      </c>
      <c r="AU133" s="188">
        <f t="shared" si="398"/>
        <v>1</v>
      </c>
      <c r="AV133" s="188">
        <f t="shared" si="398"/>
        <v>1</v>
      </c>
      <c r="AW133" s="188">
        <f t="shared" si="398"/>
        <v>1</v>
      </c>
      <c r="AX133" s="188">
        <f t="shared" si="398"/>
        <v>1</v>
      </c>
      <c r="AY133" s="188">
        <f t="shared" si="398"/>
        <v>1</v>
      </c>
      <c r="AZ133" s="188">
        <f t="shared" si="398"/>
        <v>1</v>
      </c>
      <c r="BA133" s="188">
        <f t="shared" si="398"/>
        <v>1</v>
      </c>
      <c r="BB133" s="188">
        <f t="shared" si="398"/>
        <v>1</v>
      </c>
      <c r="BC133" s="188">
        <f t="shared" si="398"/>
        <v>1</v>
      </c>
      <c r="BD133" s="188">
        <f t="shared" si="398"/>
        <v>1</v>
      </c>
      <c r="BE133" s="188">
        <f t="shared" si="398"/>
        <v>1</v>
      </c>
      <c r="BF133" s="188">
        <f t="shared" si="398"/>
        <v>1</v>
      </c>
      <c r="BG133" s="188">
        <f t="shared" si="398"/>
        <v>1</v>
      </c>
      <c r="BH133" s="188">
        <f t="shared" si="398"/>
        <v>1</v>
      </c>
      <c r="BI133" s="188">
        <f t="shared" si="398"/>
        <v>1</v>
      </c>
      <c r="BJ133" s="188">
        <f t="shared" si="398"/>
        <v>1</v>
      </c>
      <c r="BK133" s="188">
        <f t="shared" si="398"/>
        <v>1</v>
      </c>
      <c r="BL133" s="188">
        <f t="shared" si="398"/>
        <v>1</v>
      </c>
      <c r="BM133" s="188">
        <f t="shared" si="398"/>
        <v>1</v>
      </c>
      <c r="BN133" s="188">
        <f t="shared" si="398"/>
        <v>1</v>
      </c>
      <c r="BO133" s="188">
        <f t="shared" si="398"/>
        <v>1</v>
      </c>
    </row>
    <row r="134" ht="15.75" customHeight="1">
      <c r="A134" s="4" t="str">
        <f t="shared" si="359"/>
        <v>Quality Control Specialist - John Smith</v>
      </c>
      <c r="B134" s="125">
        <v>0.05</v>
      </c>
      <c r="C134" s="186">
        <f t="shared" si="360"/>
        <v>0</v>
      </c>
      <c r="D134" s="186">
        <f t="shared" si="361"/>
        <v>1</v>
      </c>
      <c r="E134" s="186">
        <f t="shared" si="362"/>
        <v>1</v>
      </c>
      <c r="F134" s="186">
        <f t="shared" si="363"/>
        <v>1</v>
      </c>
      <c r="G134" s="186">
        <f t="shared" si="364"/>
        <v>1</v>
      </c>
      <c r="H134" s="188">
        <v>0.0</v>
      </c>
      <c r="I134" s="188">
        <f t="shared" si="396"/>
        <v>0</v>
      </c>
      <c r="J134" s="188">
        <f t="shared" ref="J134:L134" si="399">+I134</f>
        <v>0</v>
      </c>
      <c r="K134" s="188">
        <f t="shared" si="399"/>
        <v>0</v>
      </c>
      <c r="L134" s="188">
        <f t="shared" si="399"/>
        <v>0</v>
      </c>
      <c r="M134" s="188">
        <v>0.0</v>
      </c>
      <c r="N134" s="188">
        <f t="shared" ref="N134:Z134" si="400">+M134</f>
        <v>0</v>
      </c>
      <c r="O134" s="188">
        <f t="shared" si="400"/>
        <v>0</v>
      </c>
      <c r="P134" s="188">
        <f t="shared" si="400"/>
        <v>0</v>
      </c>
      <c r="Q134" s="188">
        <f t="shared" si="400"/>
        <v>0</v>
      </c>
      <c r="R134" s="188">
        <f t="shared" si="400"/>
        <v>0</v>
      </c>
      <c r="S134" s="188">
        <f t="shared" si="400"/>
        <v>0</v>
      </c>
      <c r="T134" s="188">
        <f t="shared" si="400"/>
        <v>0</v>
      </c>
      <c r="U134" s="188">
        <f t="shared" si="400"/>
        <v>0</v>
      </c>
      <c r="V134" s="188">
        <f t="shared" si="400"/>
        <v>0</v>
      </c>
      <c r="W134" s="188">
        <f t="shared" si="400"/>
        <v>0</v>
      </c>
      <c r="X134" s="188">
        <f t="shared" si="400"/>
        <v>0</v>
      </c>
      <c r="Y134" s="188">
        <f t="shared" si="400"/>
        <v>0</v>
      </c>
      <c r="Z134" s="188">
        <f t="shared" si="400"/>
        <v>0</v>
      </c>
      <c r="AA134" s="188">
        <v>1.0</v>
      </c>
      <c r="AB134" s="188">
        <f t="shared" ref="AB134:BO134" si="401">+AA134</f>
        <v>1</v>
      </c>
      <c r="AC134" s="188">
        <f t="shared" si="401"/>
        <v>1</v>
      </c>
      <c r="AD134" s="188">
        <f t="shared" si="401"/>
        <v>1</v>
      </c>
      <c r="AE134" s="188">
        <f t="shared" si="401"/>
        <v>1</v>
      </c>
      <c r="AF134" s="188">
        <f t="shared" si="401"/>
        <v>1</v>
      </c>
      <c r="AG134" s="188">
        <f t="shared" si="401"/>
        <v>1</v>
      </c>
      <c r="AH134" s="188">
        <f t="shared" si="401"/>
        <v>1</v>
      </c>
      <c r="AI134" s="188">
        <f t="shared" si="401"/>
        <v>1</v>
      </c>
      <c r="AJ134" s="188">
        <f t="shared" si="401"/>
        <v>1</v>
      </c>
      <c r="AK134" s="188">
        <f t="shared" si="401"/>
        <v>1</v>
      </c>
      <c r="AL134" s="188">
        <f t="shared" si="401"/>
        <v>1</v>
      </c>
      <c r="AM134" s="188">
        <f t="shared" si="401"/>
        <v>1</v>
      </c>
      <c r="AN134" s="188">
        <f t="shared" si="401"/>
        <v>1</v>
      </c>
      <c r="AO134" s="188">
        <f t="shared" si="401"/>
        <v>1</v>
      </c>
      <c r="AP134" s="188">
        <f t="shared" si="401"/>
        <v>1</v>
      </c>
      <c r="AQ134" s="188">
        <f t="shared" si="401"/>
        <v>1</v>
      </c>
      <c r="AR134" s="188">
        <f t="shared" si="401"/>
        <v>1</v>
      </c>
      <c r="AS134" s="188">
        <f t="shared" si="401"/>
        <v>1</v>
      </c>
      <c r="AT134" s="188">
        <f t="shared" si="401"/>
        <v>1</v>
      </c>
      <c r="AU134" s="188">
        <f t="shared" si="401"/>
        <v>1</v>
      </c>
      <c r="AV134" s="188">
        <f t="shared" si="401"/>
        <v>1</v>
      </c>
      <c r="AW134" s="188">
        <f t="shared" si="401"/>
        <v>1</v>
      </c>
      <c r="AX134" s="188">
        <f t="shared" si="401"/>
        <v>1</v>
      </c>
      <c r="AY134" s="188">
        <f t="shared" si="401"/>
        <v>1</v>
      </c>
      <c r="AZ134" s="188">
        <f t="shared" si="401"/>
        <v>1</v>
      </c>
      <c r="BA134" s="188">
        <f t="shared" si="401"/>
        <v>1</v>
      </c>
      <c r="BB134" s="188">
        <f t="shared" si="401"/>
        <v>1</v>
      </c>
      <c r="BC134" s="188">
        <f t="shared" si="401"/>
        <v>1</v>
      </c>
      <c r="BD134" s="188">
        <f t="shared" si="401"/>
        <v>1</v>
      </c>
      <c r="BE134" s="188">
        <f t="shared" si="401"/>
        <v>1</v>
      </c>
      <c r="BF134" s="188">
        <f t="shared" si="401"/>
        <v>1</v>
      </c>
      <c r="BG134" s="188">
        <f t="shared" si="401"/>
        <v>1</v>
      </c>
      <c r="BH134" s="188">
        <f t="shared" si="401"/>
        <v>1</v>
      </c>
      <c r="BI134" s="188">
        <f t="shared" si="401"/>
        <v>1</v>
      </c>
      <c r="BJ134" s="188">
        <f t="shared" si="401"/>
        <v>1</v>
      </c>
      <c r="BK134" s="188">
        <f t="shared" si="401"/>
        <v>1</v>
      </c>
      <c r="BL134" s="188">
        <f t="shared" si="401"/>
        <v>1</v>
      </c>
      <c r="BM134" s="188">
        <f t="shared" si="401"/>
        <v>1</v>
      </c>
      <c r="BN134" s="188">
        <f t="shared" si="401"/>
        <v>1</v>
      </c>
      <c r="BO134" s="188">
        <f t="shared" si="401"/>
        <v>1</v>
      </c>
    </row>
    <row r="135" ht="15.75" customHeight="1">
      <c r="A135" s="4" t="str">
        <f t="shared" si="359"/>
        <v>Logistic Coordinator - Sarah Johnson</v>
      </c>
      <c r="B135" s="125">
        <v>0.05</v>
      </c>
      <c r="C135" s="186">
        <f t="shared" si="360"/>
        <v>0</v>
      </c>
      <c r="D135" s="186">
        <f t="shared" si="361"/>
        <v>1</v>
      </c>
      <c r="E135" s="186">
        <f t="shared" si="362"/>
        <v>1</v>
      </c>
      <c r="F135" s="186">
        <f t="shared" si="363"/>
        <v>1</v>
      </c>
      <c r="G135" s="186">
        <f t="shared" si="364"/>
        <v>1</v>
      </c>
      <c r="H135" s="188">
        <v>0.0</v>
      </c>
      <c r="I135" s="188">
        <v>0.0</v>
      </c>
      <c r="J135" s="188">
        <f t="shared" ref="J135:Z135" si="402">+I135</f>
        <v>0</v>
      </c>
      <c r="K135" s="188">
        <f t="shared" si="402"/>
        <v>0</v>
      </c>
      <c r="L135" s="188">
        <f t="shared" si="402"/>
        <v>0</v>
      </c>
      <c r="M135" s="188">
        <f t="shared" si="402"/>
        <v>0</v>
      </c>
      <c r="N135" s="188">
        <f t="shared" si="402"/>
        <v>0</v>
      </c>
      <c r="O135" s="188">
        <f t="shared" si="402"/>
        <v>0</v>
      </c>
      <c r="P135" s="188">
        <f t="shared" si="402"/>
        <v>0</v>
      </c>
      <c r="Q135" s="188">
        <f t="shared" si="402"/>
        <v>0</v>
      </c>
      <c r="R135" s="188">
        <f t="shared" si="402"/>
        <v>0</v>
      </c>
      <c r="S135" s="188">
        <f t="shared" si="402"/>
        <v>0</v>
      </c>
      <c r="T135" s="188">
        <f t="shared" si="402"/>
        <v>0</v>
      </c>
      <c r="U135" s="188">
        <f t="shared" si="402"/>
        <v>0</v>
      </c>
      <c r="V135" s="188">
        <f t="shared" si="402"/>
        <v>0</v>
      </c>
      <c r="W135" s="188">
        <f t="shared" si="402"/>
        <v>0</v>
      </c>
      <c r="X135" s="188">
        <f t="shared" si="402"/>
        <v>0</v>
      </c>
      <c r="Y135" s="188">
        <f t="shared" si="402"/>
        <v>0</v>
      </c>
      <c r="Z135" s="188">
        <f t="shared" si="402"/>
        <v>0</v>
      </c>
      <c r="AA135" s="188">
        <v>1.0</v>
      </c>
      <c r="AB135" s="188">
        <f t="shared" ref="AB135:BO135" si="403">+AA135</f>
        <v>1</v>
      </c>
      <c r="AC135" s="188">
        <f t="shared" si="403"/>
        <v>1</v>
      </c>
      <c r="AD135" s="188">
        <f t="shared" si="403"/>
        <v>1</v>
      </c>
      <c r="AE135" s="188">
        <f t="shared" si="403"/>
        <v>1</v>
      </c>
      <c r="AF135" s="188">
        <f t="shared" si="403"/>
        <v>1</v>
      </c>
      <c r="AG135" s="188">
        <f t="shared" si="403"/>
        <v>1</v>
      </c>
      <c r="AH135" s="188">
        <f t="shared" si="403"/>
        <v>1</v>
      </c>
      <c r="AI135" s="188">
        <f t="shared" si="403"/>
        <v>1</v>
      </c>
      <c r="AJ135" s="188">
        <f t="shared" si="403"/>
        <v>1</v>
      </c>
      <c r="AK135" s="188">
        <f t="shared" si="403"/>
        <v>1</v>
      </c>
      <c r="AL135" s="188">
        <f t="shared" si="403"/>
        <v>1</v>
      </c>
      <c r="AM135" s="188">
        <f t="shared" si="403"/>
        <v>1</v>
      </c>
      <c r="AN135" s="188">
        <f t="shared" si="403"/>
        <v>1</v>
      </c>
      <c r="AO135" s="188">
        <f t="shared" si="403"/>
        <v>1</v>
      </c>
      <c r="AP135" s="188">
        <f t="shared" si="403"/>
        <v>1</v>
      </c>
      <c r="AQ135" s="188">
        <f t="shared" si="403"/>
        <v>1</v>
      </c>
      <c r="AR135" s="188">
        <f t="shared" si="403"/>
        <v>1</v>
      </c>
      <c r="AS135" s="188">
        <f t="shared" si="403"/>
        <v>1</v>
      </c>
      <c r="AT135" s="188">
        <f t="shared" si="403"/>
        <v>1</v>
      </c>
      <c r="AU135" s="188">
        <f t="shared" si="403"/>
        <v>1</v>
      </c>
      <c r="AV135" s="188">
        <f t="shared" si="403"/>
        <v>1</v>
      </c>
      <c r="AW135" s="188">
        <f t="shared" si="403"/>
        <v>1</v>
      </c>
      <c r="AX135" s="188">
        <f t="shared" si="403"/>
        <v>1</v>
      </c>
      <c r="AY135" s="188">
        <f t="shared" si="403"/>
        <v>1</v>
      </c>
      <c r="AZ135" s="188">
        <f t="shared" si="403"/>
        <v>1</v>
      </c>
      <c r="BA135" s="188">
        <f t="shared" si="403"/>
        <v>1</v>
      </c>
      <c r="BB135" s="188">
        <f t="shared" si="403"/>
        <v>1</v>
      </c>
      <c r="BC135" s="188">
        <f t="shared" si="403"/>
        <v>1</v>
      </c>
      <c r="BD135" s="188">
        <f t="shared" si="403"/>
        <v>1</v>
      </c>
      <c r="BE135" s="188">
        <f t="shared" si="403"/>
        <v>1</v>
      </c>
      <c r="BF135" s="188">
        <f t="shared" si="403"/>
        <v>1</v>
      </c>
      <c r="BG135" s="188">
        <f t="shared" si="403"/>
        <v>1</v>
      </c>
      <c r="BH135" s="188">
        <f t="shared" si="403"/>
        <v>1</v>
      </c>
      <c r="BI135" s="188">
        <f t="shared" si="403"/>
        <v>1</v>
      </c>
      <c r="BJ135" s="188">
        <f t="shared" si="403"/>
        <v>1</v>
      </c>
      <c r="BK135" s="188">
        <f t="shared" si="403"/>
        <v>1</v>
      </c>
      <c r="BL135" s="188">
        <f t="shared" si="403"/>
        <v>1</v>
      </c>
      <c r="BM135" s="188">
        <f t="shared" si="403"/>
        <v>1</v>
      </c>
      <c r="BN135" s="188">
        <f t="shared" si="403"/>
        <v>1</v>
      </c>
      <c r="BO135" s="188">
        <f t="shared" si="403"/>
        <v>1</v>
      </c>
    </row>
    <row r="136" ht="15.75" customHeight="1">
      <c r="A136" s="4" t="str">
        <f t="shared" si="359"/>
        <v>Product Line Supervisor - Robert Chen</v>
      </c>
      <c r="B136" s="125">
        <v>0.05</v>
      </c>
      <c r="C136" s="186">
        <f t="shared" si="360"/>
        <v>0</v>
      </c>
      <c r="D136" s="186">
        <f t="shared" si="361"/>
        <v>1</v>
      </c>
      <c r="E136" s="186">
        <f t="shared" si="362"/>
        <v>1</v>
      </c>
      <c r="F136" s="186">
        <f t="shared" si="363"/>
        <v>1</v>
      </c>
      <c r="G136" s="186">
        <f t="shared" si="364"/>
        <v>1</v>
      </c>
      <c r="H136" s="188">
        <v>0.0</v>
      </c>
      <c r="I136" s="188">
        <v>0.0</v>
      </c>
      <c r="J136" s="188">
        <f t="shared" ref="J136:Z136" si="404">+I136</f>
        <v>0</v>
      </c>
      <c r="K136" s="188">
        <f t="shared" si="404"/>
        <v>0</v>
      </c>
      <c r="L136" s="188">
        <f t="shared" si="404"/>
        <v>0</v>
      </c>
      <c r="M136" s="188">
        <f t="shared" si="404"/>
        <v>0</v>
      </c>
      <c r="N136" s="188">
        <f t="shared" si="404"/>
        <v>0</v>
      </c>
      <c r="O136" s="188">
        <f t="shared" si="404"/>
        <v>0</v>
      </c>
      <c r="P136" s="188">
        <f t="shared" si="404"/>
        <v>0</v>
      </c>
      <c r="Q136" s="188">
        <f t="shared" si="404"/>
        <v>0</v>
      </c>
      <c r="R136" s="188">
        <f t="shared" si="404"/>
        <v>0</v>
      </c>
      <c r="S136" s="188">
        <f t="shared" si="404"/>
        <v>0</v>
      </c>
      <c r="T136" s="188">
        <f t="shared" si="404"/>
        <v>0</v>
      </c>
      <c r="U136" s="188">
        <f t="shared" si="404"/>
        <v>0</v>
      </c>
      <c r="V136" s="188">
        <f t="shared" si="404"/>
        <v>0</v>
      </c>
      <c r="W136" s="188">
        <f t="shared" si="404"/>
        <v>0</v>
      </c>
      <c r="X136" s="188">
        <f t="shared" si="404"/>
        <v>0</v>
      </c>
      <c r="Y136" s="188">
        <f t="shared" si="404"/>
        <v>0</v>
      </c>
      <c r="Z136" s="188">
        <f t="shared" si="404"/>
        <v>0</v>
      </c>
      <c r="AA136" s="188">
        <v>1.0</v>
      </c>
      <c r="AB136" s="188">
        <f t="shared" ref="AB136:BO136" si="405">+AA136</f>
        <v>1</v>
      </c>
      <c r="AC136" s="188">
        <f t="shared" si="405"/>
        <v>1</v>
      </c>
      <c r="AD136" s="188">
        <f t="shared" si="405"/>
        <v>1</v>
      </c>
      <c r="AE136" s="188">
        <f t="shared" si="405"/>
        <v>1</v>
      </c>
      <c r="AF136" s="188">
        <f t="shared" si="405"/>
        <v>1</v>
      </c>
      <c r="AG136" s="188">
        <f t="shared" si="405"/>
        <v>1</v>
      </c>
      <c r="AH136" s="188">
        <f t="shared" si="405"/>
        <v>1</v>
      </c>
      <c r="AI136" s="188">
        <f t="shared" si="405"/>
        <v>1</v>
      </c>
      <c r="AJ136" s="188">
        <f t="shared" si="405"/>
        <v>1</v>
      </c>
      <c r="AK136" s="188">
        <f t="shared" si="405"/>
        <v>1</v>
      </c>
      <c r="AL136" s="188">
        <f t="shared" si="405"/>
        <v>1</v>
      </c>
      <c r="AM136" s="188">
        <f t="shared" si="405"/>
        <v>1</v>
      </c>
      <c r="AN136" s="188">
        <f t="shared" si="405"/>
        <v>1</v>
      </c>
      <c r="AO136" s="188">
        <f t="shared" si="405"/>
        <v>1</v>
      </c>
      <c r="AP136" s="188">
        <f t="shared" si="405"/>
        <v>1</v>
      </c>
      <c r="AQ136" s="188">
        <f t="shared" si="405"/>
        <v>1</v>
      </c>
      <c r="AR136" s="188">
        <f t="shared" si="405"/>
        <v>1</v>
      </c>
      <c r="AS136" s="188">
        <f t="shared" si="405"/>
        <v>1</v>
      </c>
      <c r="AT136" s="188">
        <f t="shared" si="405"/>
        <v>1</v>
      </c>
      <c r="AU136" s="188">
        <f t="shared" si="405"/>
        <v>1</v>
      </c>
      <c r="AV136" s="188">
        <f t="shared" si="405"/>
        <v>1</v>
      </c>
      <c r="AW136" s="188">
        <f t="shared" si="405"/>
        <v>1</v>
      </c>
      <c r="AX136" s="188">
        <f t="shared" si="405"/>
        <v>1</v>
      </c>
      <c r="AY136" s="188">
        <f t="shared" si="405"/>
        <v>1</v>
      </c>
      <c r="AZ136" s="188">
        <f t="shared" si="405"/>
        <v>1</v>
      </c>
      <c r="BA136" s="188">
        <f t="shared" si="405"/>
        <v>1</v>
      </c>
      <c r="BB136" s="188">
        <f t="shared" si="405"/>
        <v>1</v>
      </c>
      <c r="BC136" s="188">
        <f t="shared" si="405"/>
        <v>1</v>
      </c>
      <c r="BD136" s="188">
        <f t="shared" si="405"/>
        <v>1</v>
      </c>
      <c r="BE136" s="188">
        <f t="shared" si="405"/>
        <v>1</v>
      </c>
      <c r="BF136" s="188">
        <f t="shared" si="405"/>
        <v>1</v>
      </c>
      <c r="BG136" s="188">
        <f t="shared" si="405"/>
        <v>1</v>
      </c>
      <c r="BH136" s="188">
        <f t="shared" si="405"/>
        <v>1</v>
      </c>
      <c r="BI136" s="188">
        <f t="shared" si="405"/>
        <v>1</v>
      </c>
      <c r="BJ136" s="188">
        <f t="shared" si="405"/>
        <v>1</v>
      </c>
      <c r="BK136" s="188">
        <f t="shared" si="405"/>
        <v>1</v>
      </c>
      <c r="BL136" s="188">
        <f t="shared" si="405"/>
        <v>1</v>
      </c>
      <c r="BM136" s="188">
        <f t="shared" si="405"/>
        <v>1</v>
      </c>
      <c r="BN136" s="188">
        <f t="shared" si="405"/>
        <v>1</v>
      </c>
      <c r="BO136" s="188">
        <f t="shared" si="405"/>
        <v>1</v>
      </c>
    </row>
    <row r="137" ht="15.75" customHeight="1">
      <c r="A137" s="4" t="str">
        <f t="shared" si="359"/>
        <v>Production Line Worker</v>
      </c>
      <c r="B137" s="125">
        <v>0.05</v>
      </c>
      <c r="C137" s="186">
        <f t="shared" si="360"/>
        <v>0</v>
      </c>
      <c r="D137" s="186">
        <f t="shared" si="361"/>
        <v>10</v>
      </c>
      <c r="E137" s="186">
        <f t="shared" si="362"/>
        <v>10</v>
      </c>
      <c r="F137" s="186">
        <f t="shared" si="363"/>
        <v>10</v>
      </c>
      <c r="G137" s="186">
        <f t="shared" si="364"/>
        <v>10</v>
      </c>
      <c r="H137" s="188">
        <v>0.0</v>
      </c>
      <c r="I137" s="188">
        <v>0.0</v>
      </c>
      <c r="J137" s="188">
        <f t="shared" ref="J137:AA137" si="406">+I137</f>
        <v>0</v>
      </c>
      <c r="K137" s="188">
        <f t="shared" si="406"/>
        <v>0</v>
      </c>
      <c r="L137" s="188">
        <f t="shared" si="406"/>
        <v>0</v>
      </c>
      <c r="M137" s="188">
        <f t="shared" si="406"/>
        <v>0</v>
      </c>
      <c r="N137" s="188">
        <f t="shared" si="406"/>
        <v>0</v>
      </c>
      <c r="O137" s="188">
        <f t="shared" si="406"/>
        <v>0</v>
      </c>
      <c r="P137" s="188">
        <f t="shared" si="406"/>
        <v>0</v>
      </c>
      <c r="Q137" s="188">
        <f t="shared" si="406"/>
        <v>0</v>
      </c>
      <c r="R137" s="188">
        <f t="shared" si="406"/>
        <v>0</v>
      </c>
      <c r="S137" s="188">
        <f t="shared" si="406"/>
        <v>0</v>
      </c>
      <c r="T137" s="188">
        <f t="shared" si="406"/>
        <v>0</v>
      </c>
      <c r="U137" s="188">
        <f t="shared" si="406"/>
        <v>0</v>
      </c>
      <c r="V137" s="188">
        <f t="shared" si="406"/>
        <v>0</v>
      </c>
      <c r="W137" s="188">
        <f t="shared" si="406"/>
        <v>0</v>
      </c>
      <c r="X137" s="188">
        <f t="shared" si="406"/>
        <v>0</v>
      </c>
      <c r="Y137" s="188">
        <f t="shared" si="406"/>
        <v>0</v>
      </c>
      <c r="Z137" s="188">
        <f t="shared" si="406"/>
        <v>0</v>
      </c>
      <c r="AA137" s="188">
        <f t="shared" si="406"/>
        <v>0</v>
      </c>
      <c r="AB137" s="188">
        <v>10.0</v>
      </c>
      <c r="AC137" s="188">
        <f t="shared" ref="AC137:BO137" si="407">+AB137</f>
        <v>10</v>
      </c>
      <c r="AD137" s="188">
        <f t="shared" si="407"/>
        <v>10</v>
      </c>
      <c r="AE137" s="188">
        <f t="shared" si="407"/>
        <v>10</v>
      </c>
      <c r="AF137" s="188">
        <f t="shared" si="407"/>
        <v>10</v>
      </c>
      <c r="AG137" s="188">
        <f t="shared" si="407"/>
        <v>10</v>
      </c>
      <c r="AH137" s="188">
        <f t="shared" si="407"/>
        <v>10</v>
      </c>
      <c r="AI137" s="188">
        <f t="shared" si="407"/>
        <v>10</v>
      </c>
      <c r="AJ137" s="188">
        <f t="shared" si="407"/>
        <v>10</v>
      </c>
      <c r="AK137" s="188">
        <f t="shared" si="407"/>
        <v>10</v>
      </c>
      <c r="AL137" s="188">
        <f t="shared" si="407"/>
        <v>10</v>
      </c>
      <c r="AM137" s="188">
        <f t="shared" si="407"/>
        <v>10</v>
      </c>
      <c r="AN137" s="188">
        <f t="shared" si="407"/>
        <v>10</v>
      </c>
      <c r="AO137" s="188">
        <f t="shared" si="407"/>
        <v>10</v>
      </c>
      <c r="AP137" s="188">
        <f t="shared" si="407"/>
        <v>10</v>
      </c>
      <c r="AQ137" s="188">
        <f t="shared" si="407"/>
        <v>10</v>
      </c>
      <c r="AR137" s="188">
        <f t="shared" si="407"/>
        <v>10</v>
      </c>
      <c r="AS137" s="188">
        <f t="shared" si="407"/>
        <v>10</v>
      </c>
      <c r="AT137" s="188">
        <f t="shared" si="407"/>
        <v>10</v>
      </c>
      <c r="AU137" s="188">
        <f t="shared" si="407"/>
        <v>10</v>
      </c>
      <c r="AV137" s="188">
        <f t="shared" si="407"/>
        <v>10</v>
      </c>
      <c r="AW137" s="188">
        <f t="shared" si="407"/>
        <v>10</v>
      </c>
      <c r="AX137" s="188">
        <f t="shared" si="407"/>
        <v>10</v>
      </c>
      <c r="AY137" s="188">
        <f t="shared" si="407"/>
        <v>10</v>
      </c>
      <c r="AZ137" s="188">
        <f t="shared" si="407"/>
        <v>10</v>
      </c>
      <c r="BA137" s="188">
        <f t="shared" si="407"/>
        <v>10</v>
      </c>
      <c r="BB137" s="188">
        <f t="shared" si="407"/>
        <v>10</v>
      </c>
      <c r="BC137" s="188">
        <f t="shared" si="407"/>
        <v>10</v>
      </c>
      <c r="BD137" s="188">
        <f t="shared" si="407"/>
        <v>10</v>
      </c>
      <c r="BE137" s="188">
        <f t="shared" si="407"/>
        <v>10</v>
      </c>
      <c r="BF137" s="188">
        <f t="shared" si="407"/>
        <v>10</v>
      </c>
      <c r="BG137" s="188">
        <f t="shared" si="407"/>
        <v>10</v>
      </c>
      <c r="BH137" s="188">
        <f t="shared" si="407"/>
        <v>10</v>
      </c>
      <c r="BI137" s="188">
        <f t="shared" si="407"/>
        <v>10</v>
      </c>
      <c r="BJ137" s="188">
        <f t="shared" si="407"/>
        <v>10</v>
      </c>
      <c r="BK137" s="188">
        <f t="shared" si="407"/>
        <v>10</v>
      </c>
      <c r="BL137" s="188">
        <f t="shared" si="407"/>
        <v>10</v>
      </c>
      <c r="BM137" s="188">
        <f t="shared" si="407"/>
        <v>10</v>
      </c>
      <c r="BN137" s="188">
        <f t="shared" si="407"/>
        <v>10</v>
      </c>
      <c r="BO137" s="188">
        <f t="shared" si="407"/>
        <v>10</v>
      </c>
    </row>
    <row r="138" ht="15.75" customHeight="1">
      <c r="A138" s="4" t="str">
        <f t="shared" si="359"/>
        <v>Frank Rodriguez, Head of Installation</v>
      </c>
      <c r="B138" s="125">
        <v>0.05</v>
      </c>
      <c r="C138" s="186">
        <f t="shared" si="360"/>
        <v>0</v>
      </c>
      <c r="D138" s="186">
        <f t="shared" si="361"/>
        <v>1</v>
      </c>
      <c r="E138" s="186">
        <f t="shared" si="362"/>
        <v>1</v>
      </c>
      <c r="F138" s="186">
        <f t="shared" si="363"/>
        <v>1</v>
      </c>
      <c r="G138" s="186">
        <f t="shared" si="364"/>
        <v>1</v>
      </c>
      <c r="H138" s="188">
        <v>0.0</v>
      </c>
      <c r="I138" s="188">
        <v>0.0</v>
      </c>
      <c r="J138" s="188">
        <f t="shared" ref="J138:Z138" si="408">+I138</f>
        <v>0</v>
      </c>
      <c r="K138" s="188">
        <f t="shared" si="408"/>
        <v>0</v>
      </c>
      <c r="L138" s="188">
        <f t="shared" si="408"/>
        <v>0</v>
      </c>
      <c r="M138" s="188">
        <f t="shared" si="408"/>
        <v>0</v>
      </c>
      <c r="N138" s="188">
        <f t="shared" si="408"/>
        <v>0</v>
      </c>
      <c r="O138" s="188">
        <f t="shared" si="408"/>
        <v>0</v>
      </c>
      <c r="P138" s="188">
        <f t="shared" si="408"/>
        <v>0</v>
      </c>
      <c r="Q138" s="188">
        <f t="shared" si="408"/>
        <v>0</v>
      </c>
      <c r="R138" s="188">
        <f t="shared" si="408"/>
        <v>0</v>
      </c>
      <c r="S138" s="188">
        <f t="shared" si="408"/>
        <v>0</v>
      </c>
      <c r="T138" s="188">
        <f t="shared" si="408"/>
        <v>0</v>
      </c>
      <c r="U138" s="188">
        <f t="shared" si="408"/>
        <v>0</v>
      </c>
      <c r="V138" s="188">
        <f t="shared" si="408"/>
        <v>0</v>
      </c>
      <c r="W138" s="188">
        <f t="shared" si="408"/>
        <v>0</v>
      </c>
      <c r="X138" s="188">
        <f t="shared" si="408"/>
        <v>0</v>
      </c>
      <c r="Y138" s="188">
        <f t="shared" si="408"/>
        <v>0</v>
      </c>
      <c r="Z138" s="188">
        <f t="shared" si="408"/>
        <v>0</v>
      </c>
      <c r="AA138" s="188">
        <v>1.0</v>
      </c>
      <c r="AB138" s="188">
        <f t="shared" ref="AB138:BO138" si="409">+AA138</f>
        <v>1</v>
      </c>
      <c r="AC138" s="188">
        <f t="shared" si="409"/>
        <v>1</v>
      </c>
      <c r="AD138" s="188">
        <f t="shared" si="409"/>
        <v>1</v>
      </c>
      <c r="AE138" s="188">
        <f t="shared" si="409"/>
        <v>1</v>
      </c>
      <c r="AF138" s="188">
        <f t="shared" si="409"/>
        <v>1</v>
      </c>
      <c r="AG138" s="188">
        <f t="shared" si="409"/>
        <v>1</v>
      </c>
      <c r="AH138" s="188">
        <f t="shared" si="409"/>
        <v>1</v>
      </c>
      <c r="AI138" s="188">
        <f t="shared" si="409"/>
        <v>1</v>
      </c>
      <c r="AJ138" s="188">
        <f t="shared" si="409"/>
        <v>1</v>
      </c>
      <c r="AK138" s="188">
        <f t="shared" si="409"/>
        <v>1</v>
      </c>
      <c r="AL138" s="188">
        <f t="shared" si="409"/>
        <v>1</v>
      </c>
      <c r="AM138" s="188">
        <f t="shared" si="409"/>
        <v>1</v>
      </c>
      <c r="AN138" s="188">
        <f t="shared" si="409"/>
        <v>1</v>
      </c>
      <c r="AO138" s="188">
        <f t="shared" si="409"/>
        <v>1</v>
      </c>
      <c r="AP138" s="188">
        <f t="shared" si="409"/>
        <v>1</v>
      </c>
      <c r="AQ138" s="188">
        <f t="shared" si="409"/>
        <v>1</v>
      </c>
      <c r="AR138" s="188">
        <f t="shared" si="409"/>
        <v>1</v>
      </c>
      <c r="AS138" s="188">
        <f t="shared" si="409"/>
        <v>1</v>
      </c>
      <c r="AT138" s="188">
        <f t="shared" si="409"/>
        <v>1</v>
      </c>
      <c r="AU138" s="188">
        <f t="shared" si="409"/>
        <v>1</v>
      </c>
      <c r="AV138" s="188">
        <f t="shared" si="409"/>
        <v>1</v>
      </c>
      <c r="AW138" s="188">
        <f t="shared" si="409"/>
        <v>1</v>
      </c>
      <c r="AX138" s="188">
        <f t="shared" si="409"/>
        <v>1</v>
      </c>
      <c r="AY138" s="188">
        <f t="shared" si="409"/>
        <v>1</v>
      </c>
      <c r="AZ138" s="188">
        <f t="shared" si="409"/>
        <v>1</v>
      </c>
      <c r="BA138" s="188">
        <f t="shared" si="409"/>
        <v>1</v>
      </c>
      <c r="BB138" s="188">
        <f t="shared" si="409"/>
        <v>1</v>
      </c>
      <c r="BC138" s="188">
        <f t="shared" si="409"/>
        <v>1</v>
      </c>
      <c r="BD138" s="188">
        <f t="shared" si="409"/>
        <v>1</v>
      </c>
      <c r="BE138" s="188">
        <f t="shared" si="409"/>
        <v>1</v>
      </c>
      <c r="BF138" s="188">
        <f t="shared" si="409"/>
        <v>1</v>
      </c>
      <c r="BG138" s="188">
        <f t="shared" si="409"/>
        <v>1</v>
      </c>
      <c r="BH138" s="188">
        <f t="shared" si="409"/>
        <v>1</v>
      </c>
      <c r="BI138" s="188">
        <f t="shared" si="409"/>
        <v>1</v>
      </c>
      <c r="BJ138" s="188">
        <f t="shared" si="409"/>
        <v>1</v>
      </c>
      <c r="BK138" s="188">
        <f t="shared" si="409"/>
        <v>1</v>
      </c>
      <c r="BL138" s="188">
        <f t="shared" si="409"/>
        <v>1</v>
      </c>
      <c r="BM138" s="188">
        <f t="shared" si="409"/>
        <v>1</v>
      </c>
      <c r="BN138" s="188">
        <f t="shared" si="409"/>
        <v>1</v>
      </c>
      <c r="BO138" s="188">
        <f t="shared" si="409"/>
        <v>1</v>
      </c>
    </row>
    <row r="139" ht="15.75" customHeight="1">
      <c r="A139" s="4" t="str">
        <f t="shared" si="359"/>
        <v>Alice Kim, Service Manager</v>
      </c>
      <c r="B139" s="125">
        <v>0.05</v>
      </c>
      <c r="C139" s="186">
        <f t="shared" si="360"/>
        <v>0</v>
      </c>
      <c r="D139" s="186">
        <f t="shared" si="361"/>
        <v>1</v>
      </c>
      <c r="E139" s="186">
        <f t="shared" si="362"/>
        <v>1</v>
      </c>
      <c r="F139" s="186">
        <f t="shared" si="363"/>
        <v>1</v>
      </c>
      <c r="G139" s="186">
        <f t="shared" si="364"/>
        <v>1</v>
      </c>
      <c r="H139" s="188">
        <v>0.0</v>
      </c>
      <c r="I139" s="188">
        <v>0.0</v>
      </c>
      <c r="J139" s="188">
        <f t="shared" ref="J139:Z139" si="410">+I139</f>
        <v>0</v>
      </c>
      <c r="K139" s="188">
        <f t="shared" si="410"/>
        <v>0</v>
      </c>
      <c r="L139" s="188">
        <f t="shared" si="410"/>
        <v>0</v>
      </c>
      <c r="M139" s="188">
        <f t="shared" si="410"/>
        <v>0</v>
      </c>
      <c r="N139" s="188">
        <f t="shared" si="410"/>
        <v>0</v>
      </c>
      <c r="O139" s="188">
        <f t="shared" si="410"/>
        <v>0</v>
      </c>
      <c r="P139" s="188">
        <f t="shared" si="410"/>
        <v>0</v>
      </c>
      <c r="Q139" s="188">
        <f t="shared" si="410"/>
        <v>0</v>
      </c>
      <c r="R139" s="188">
        <f t="shared" si="410"/>
        <v>0</v>
      </c>
      <c r="S139" s="188">
        <f t="shared" si="410"/>
        <v>0</v>
      </c>
      <c r="T139" s="188">
        <f t="shared" si="410"/>
        <v>0</v>
      </c>
      <c r="U139" s="188">
        <f t="shared" si="410"/>
        <v>0</v>
      </c>
      <c r="V139" s="188">
        <f t="shared" si="410"/>
        <v>0</v>
      </c>
      <c r="W139" s="188">
        <f t="shared" si="410"/>
        <v>0</v>
      </c>
      <c r="X139" s="188">
        <f t="shared" si="410"/>
        <v>0</v>
      </c>
      <c r="Y139" s="188">
        <f t="shared" si="410"/>
        <v>0</v>
      </c>
      <c r="Z139" s="188">
        <f t="shared" si="410"/>
        <v>0</v>
      </c>
      <c r="AA139" s="188">
        <v>1.0</v>
      </c>
      <c r="AB139" s="188">
        <f t="shared" ref="AB139:BO139" si="411">+AA139</f>
        <v>1</v>
      </c>
      <c r="AC139" s="188">
        <f t="shared" si="411"/>
        <v>1</v>
      </c>
      <c r="AD139" s="188">
        <f t="shared" si="411"/>
        <v>1</v>
      </c>
      <c r="AE139" s="188">
        <f t="shared" si="411"/>
        <v>1</v>
      </c>
      <c r="AF139" s="188">
        <f t="shared" si="411"/>
        <v>1</v>
      </c>
      <c r="AG139" s="188">
        <f t="shared" si="411"/>
        <v>1</v>
      </c>
      <c r="AH139" s="188">
        <f t="shared" si="411"/>
        <v>1</v>
      </c>
      <c r="AI139" s="188">
        <f t="shared" si="411"/>
        <v>1</v>
      </c>
      <c r="AJ139" s="188">
        <f t="shared" si="411"/>
        <v>1</v>
      </c>
      <c r="AK139" s="188">
        <f t="shared" si="411"/>
        <v>1</v>
      </c>
      <c r="AL139" s="188">
        <f t="shared" si="411"/>
        <v>1</v>
      </c>
      <c r="AM139" s="188">
        <f t="shared" si="411"/>
        <v>1</v>
      </c>
      <c r="AN139" s="188">
        <f t="shared" si="411"/>
        <v>1</v>
      </c>
      <c r="AO139" s="188">
        <f t="shared" si="411"/>
        <v>1</v>
      </c>
      <c r="AP139" s="188">
        <f t="shared" si="411"/>
        <v>1</v>
      </c>
      <c r="AQ139" s="188">
        <f t="shared" si="411"/>
        <v>1</v>
      </c>
      <c r="AR139" s="188">
        <f t="shared" si="411"/>
        <v>1</v>
      </c>
      <c r="AS139" s="188">
        <f t="shared" si="411"/>
        <v>1</v>
      </c>
      <c r="AT139" s="188">
        <f t="shared" si="411"/>
        <v>1</v>
      </c>
      <c r="AU139" s="188">
        <f t="shared" si="411"/>
        <v>1</v>
      </c>
      <c r="AV139" s="188">
        <f t="shared" si="411"/>
        <v>1</v>
      </c>
      <c r="AW139" s="188">
        <f t="shared" si="411"/>
        <v>1</v>
      </c>
      <c r="AX139" s="188">
        <f t="shared" si="411"/>
        <v>1</v>
      </c>
      <c r="AY139" s="188">
        <f t="shared" si="411"/>
        <v>1</v>
      </c>
      <c r="AZ139" s="188">
        <f t="shared" si="411"/>
        <v>1</v>
      </c>
      <c r="BA139" s="188">
        <f t="shared" si="411"/>
        <v>1</v>
      </c>
      <c r="BB139" s="188">
        <f t="shared" si="411"/>
        <v>1</v>
      </c>
      <c r="BC139" s="188">
        <f t="shared" si="411"/>
        <v>1</v>
      </c>
      <c r="BD139" s="188">
        <f t="shared" si="411"/>
        <v>1</v>
      </c>
      <c r="BE139" s="188">
        <f t="shared" si="411"/>
        <v>1</v>
      </c>
      <c r="BF139" s="188">
        <f t="shared" si="411"/>
        <v>1</v>
      </c>
      <c r="BG139" s="188">
        <f t="shared" si="411"/>
        <v>1</v>
      </c>
      <c r="BH139" s="188">
        <f t="shared" si="411"/>
        <v>1</v>
      </c>
      <c r="BI139" s="188">
        <f t="shared" si="411"/>
        <v>1</v>
      </c>
      <c r="BJ139" s="188">
        <f t="shared" si="411"/>
        <v>1</v>
      </c>
      <c r="BK139" s="188">
        <f t="shared" si="411"/>
        <v>1</v>
      </c>
      <c r="BL139" s="188">
        <f t="shared" si="411"/>
        <v>1</v>
      </c>
      <c r="BM139" s="188">
        <f t="shared" si="411"/>
        <v>1</v>
      </c>
      <c r="BN139" s="188">
        <f t="shared" si="411"/>
        <v>1</v>
      </c>
      <c r="BO139" s="188">
        <f t="shared" si="411"/>
        <v>1</v>
      </c>
    </row>
    <row r="140" ht="15.75" customHeight="1">
      <c r="A140" s="4" t="str">
        <f t="shared" si="359"/>
        <v>Tom Nelson, Senior Installation Technician</v>
      </c>
      <c r="B140" s="125">
        <v>0.05</v>
      </c>
      <c r="C140" s="186">
        <f t="shared" si="360"/>
        <v>0</v>
      </c>
      <c r="D140" s="186">
        <f t="shared" si="361"/>
        <v>1</v>
      </c>
      <c r="E140" s="186">
        <f t="shared" si="362"/>
        <v>1</v>
      </c>
      <c r="F140" s="186">
        <f t="shared" si="363"/>
        <v>1</v>
      </c>
      <c r="G140" s="186">
        <f t="shared" si="364"/>
        <v>1</v>
      </c>
      <c r="H140" s="188">
        <v>0.0</v>
      </c>
      <c r="I140" s="188">
        <f t="shared" ref="I140:AD140" si="412">+H140</f>
        <v>0</v>
      </c>
      <c r="J140" s="188">
        <f t="shared" si="412"/>
        <v>0</v>
      </c>
      <c r="K140" s="188">
        <f t="shared" si="412"/>
        <v>0</v>
      </c>
      <c r="L140" s="188">
        <f t="shared" si="412"/>
        <v>0</v>
      </c>
      <c r="M140" s="188">
        <f t="shared" si="412"/>
        <v>0</v>
      </c>
      <c r="N140" s="188">
        <f t="shared" si="412"/>
        <v>0</v>
      </c>
      <c r="O140" s="188">
        <f t="shared" si="412"/>
        <v>0</v>
      </c>
      <c r="P140" s="188">
        <f t="shared" si="412"/>
        <v>0</v>
      </c>
      <c r="Q140" s="188">
        <f t="shared" si="412"/>
        <v>0</v>
      </c>
      <c r="R140" s="188">
        <f t="shared" si="412"/>
        <v>0</v>
      </c>
      <c r="S140" s="188">
        <f t="shared" si="412"/>
        <v>0</v>
      </c>
      <c r="T140" s="188">
        <f t="shared" si="412"/>
        <v>0</v>
      </c>
      <c r="U140" s="188">
        <f t="shared" si="412"/>
        <v>0</v>
      </c>
      <c r="V140" s="188">
        <f t="shared" si="412"/>
        <v>0</v>
      </c>
      <c r="W140" s="188">
        <f t="shared" si="412"/>
        <v>0</v>
      </c>
      <c r="X140" s="188">
        <f t="shared" si="412"/>
        <v>0</v>
      </c>
      <c r="Y140" s="188">
        <f t="shared" si="412"/>
        <v>0</v>
      </c>
      <c r="Z140" s="188">
        <f t="shared" si="412"/>
        <v>0</v>
      </c>
      <c r="AA140" s="188">
        <f t="shared" si="412"/>
        <v>0</v>
      </c>
      <c r="AB140" s="188">
        <f t="shared" si="412"/>
        <v>0</v>
      </c>
      <c r="AC140" s="188">
        <f t="shared" si="412"/>
        <v>0</v>
      </c>
      <c r="AD140" s="188">
        <f t="shared" si="412"/>
        <v>0</v>
      </c>
      <c r="AE140" s="188">
        <v>1.0</v>
      </c>
      <c r="AF140" s="188">
        <f t="shared" ref="AF140:BO140" si="413">+AE140</f>
        <v>1</v>
      </c>
      <c r="AG140" s="188">
        <f t="shared" si="413"/>
        <v>1</v>
      </c>
      <c r="AH140" s="188">
        <f t="shared" si="413"/>
        <v>1</v>
      </c>
      <c r="AI140" s="188">
        <f t="shared" si="413"/>
        <v>1</v>
      </c>
      <c r="AJ140" s="188">
        <f t="shared" si="413"/>
        <v>1</v>
      </c>
      <c r="AK140" s="188">
        <f t="shared" si="413"/>
        <v>1</v>
      </c>
      <c r="AL140" s="188">
        <f t="shared" si="413"/>
        <v>1</v>
      </c>
      <c r="AM140" s="188">
        <f t="shared" si="413"/>
        <v>1</v>
      </c>
      <c r="AN140" s="188">
        <f t="shared" si="413"/>
        <v>1</v>
      </c>
      <c r="AO140" s="188">
        <f t="shared" si="413"/>
        <v>1</v>
      </c>
      <c r="AP140" s="188">
        <f t="shared" si="413"/>
        <v>1</v>
      </c>
      <c r="AQ140" s="188">
        <f t="shared" si="413"/>
        <v>1</v>
      </c>
      <c r="AR140" s="188">
        <f t="shared" si="413"/>
        <v>1</v>
      </c>
      <c r="AS140" s="188">
        <f t="shared" si="413"/>
        <v>1</v>
      </c>
      <c r="AT140" s="188">
        <f t="shared" si="413"/>
        <v>1</v>
      </c>
      <c r="AU140" s="188">
        <f t="shared" si="413"/>
        <v>1</v>
      </c>
      <c r="AV140" s="188">
        <f t="shared" si="413"/>
        <v>1</v>
      </c>
      <c r="AW140" s="188">
        <f t="shared" si="413"/>
        <v>1</v>
      </c>
      <c r="AX140" s="188">
        <f t="shared" si="413"/>
        <v>1</v>
      </c>
      <c r="AY140" s="188">
        <f t="shared" si="413"/>
        <v>1</v>
      </c>
      <c r="AZ140" s="188">
        <f t="shared" si="413"/>
        <v>1</v>
      </c>
      <c r="BA140" s="188">
        <f t="shared" si="413"/>
        <v>1</v>
      </c>
      <c r="BB140" s="188">
        <f t="shared" si="413"/>
        <v>1</v>
      </c>
      <c r="BC140" s="188">
        <f t="shared" si="413"/>
        <v>1</v>
      </c>
      <c r="BD140" s="188">
        <f t="shared" si="413"/>
        <v>1</v>
      </c>
      <c r="BE140" s="188">
        <f t="shared" si="413"/>
        <v>1</v>
      </c>
      <c r="BF140" s="188">
        <f t="shared" si="413"/>
        <v>1</v>
      </c>
      <c r="BG140" s="188">
        <f t="shared" si="413"/>
        <v>1</v>
      </c>
      <c r="BH140" s="188">
        <f t="shared" si="413"/>
        <v>1</v>
      </c>
      <c r="BI140" s="188">
        <f t="shared" si="413"/>
        <v>1</v>
      </c>
      <c r="BJ140" s="188">
        <f t="shared" si="413"/>
        <v>1</v>
      </c>
      <c r="BK140" s="188">
        <f t="shared" si="413"/>
        <v>1</v>
      </c>
      <c r="BL140" s="188">
        <f t="shared" si="413"/>
        <v>1</v>
      </c>
      <c r="BM140" s="188">
        <f t="shared" si="413"/>
        <v>1</v>
      </c>
      <c r="BN140" s="188">
        <f t="shared" si="413"/>
        <v>1</v>
      </c>
      <c r="BO140" s="188">
        <f t="shared" si="413"/>
        <v>1</v>
      </c>
    </row>
    <row r="141" ht="15.75" customHeight="1">
      <c r="A141" s="4" t="str">
        <f t="shared" si="359"/>
        <v>Juan Hernandez, Installation Technician</v>
      </c>
      <c r="B141" s="125">
        <v>0.05</v>
      </c>
      <c r="C141" s="186">
        <f t="shared" si="360"/>
        <v>0</v>
      </c>
      <c r="D141" s="186">
        <f t="shared" si="361"/>
        <v>1</v>
      </c>
      <c r="E141" s="186">
        <f t="shared" si="362"/>
        <v>0</v>
      </c>
      <c r="F141" s="186">
        <f t="shared" si="363"/>
        <v>0</v>
      </c>
      <c r="G141" s="186">
        <f t="shared" si="364"/>
        <v>0</v>
      </c>
      <c r="H141" s="188">
        <v>0.0</v>
      </c>
      <c r="I141" s="188">
        <v>0.0</v>
      </c>
      <c r="J141" s="188">
        <v>0.0</v>
      </c>
      <c r="K141" s="188">
        <v>0.0</v>
      </c>
      <c r="L141" s="188">
        <v>0.0</v>
      </c>
      <c r="M141" s="188">
        <v>0.0</v>
      </c>
      <c r="N141" s="188">
        <v>0.0</v>
      </c>
      <c r="O141" s="188">
        <v>0.0</v>
      </c>
      <c r="P141" s="188">
        <v>0.0</v>
      </c>
      <c r="Q141" s="188">
        <v>0.0</v>
      </c>
      <c r="R141" s="188">
        <v>0.0</v>
      </c>
      <c r="S141" s="188">
        <v>0.0</v>
      </c>
      <c r="T141" s="188">
        <v>0.0</v>
      </c>
      <c r="U141" s="188">
        <v>0.0</v>
      </c>
      <c r="V141" s="188">
        <v>0.0</v>
      </c>
      <c r="W141" s="188">
        <v>0.0</v>
      </c>
      <c r="X141" s="188">
        <v>0.0</v>
      </c>
      <c r="Y141" s="188">
        <v>0.0</v>
      </c>
      <c r="Z141" s="188">
        <v>0.0</v>
      </c>
      <c r="AA141" s="188">
        <v>0.0</v>
      </c>
      <c r="AB141" s="188">
        <v>0.0</v>
      </c>
      <c r="AC141" s="188">
        <v>0.0</v>
      </c>
      <c r="AD141" s="188">
        <v>0.0</v>
      </c>
      <c r="AE141" s="188">
        <v>1.0</v>
      </c>
      <c r="AF141" s="188">
        <v>0.0</v>
      </c>
      <c r="AG141" s="188">
        <v>0.0</v>
      </c>
      <c r="AH141" s="188">
        <v>0.0</v>
      </c>
      <c r="AI141" s="188">
        <v>0.0</v>
      </c>
      <c r="AJ141" s="188">
        <v>0.0</v>
      </c>
      <c r="AK141" s="188">
        <v>0.0</v>
      </c>
      <c r="AL141" s="188">
        <v>0.0</v>
      </c>
      <c r="AM141" s="188">
        <v>0.0</v>
      </c>
      <c r="AN141" s="188">
        <v>0.0</v>
      </c>
      <c r="AO141" s="188">
        <v>0.0</v>
      </c>
      <c r="AP141" s="188">
        <v>0.0</v>
      </c>
      <c r="AQ141" s="188">
        <v>0.0</v>
      </c>
      <c r="AR141" s="188">
        <v>0.0</v>
      </c>
      <c r="AS141" s="188">
        <v>0.0</v>
      </c>
      <c r="AT141" s="188">
        <v>0.0</v>
      </c>
      <c r="AU141" s="188">
        <v>0.0</v>
      </c>
      <c r="AV141" s="188">
        <v>0.0</v>
      </c>
      <c r="AW141" s="188">
        <v>0.0</v>
      </c>
      <c r="AX141" s="188">
        <v>0.0</v>
      </c>
      <c r="AY141" s="188">
        <v>0.0</v>
      </c>
      <c r="AZ141" s="188">
        <v>0.0</v>
      </c>
      <c r="BA141" s="188">
        <v>0.0</v>
      </c>
      <c r="BB141" s="188">
        <v>0.0</v>
      </c>
      <c r="BC141" s="188">
        <v>0.0</v>
      </c>
      <c r="BD141" s="188">
        <v>0.0</v>
      </c>
      <c r="BE141" s="188">
        <v>0.0</v>
      </c>
      <c r="BF141" s="188">
        <v>0.0</v>
      </c>
      <c r="BG141" s="188">
        <v>0.0</v>
      </c>
      <c r="BH141" s="188">
        <v>0.0</v>
      </c>
      <c r="BI141" s="188">
        <v>0.0</v>
      </c>
      <c r="BJ141" s="188">
        <v>0.0</v>
      </c>
      <c r="BK141" s="188">
        <v>0.0</v>
      </c>
      <c r="BL141" s="188">
        <v>0.0</v>
      </c>
      <c r="BM141" s="188">
        <v>0.0</v>
      </c>
      <c r="BN141" s="188">
        <v>0.0</v>
      </c>
      <c r="BO141" s="188">
        <v>0.0</v>
      </c>
    </row>
    <row r="142" ht="15.75" customHeight="1">
      <c r="A142" s="4" t="str">
        <f t="shared" si="359"/>
        <v>Lisa Chen, Installation Technician</v>
      </c>
      <c r="B142" s="125">
        <v>0.05</v>
      </c>
      <c r="C142" s="186">
        <f t="shared" si="360"/>
        <v>0</v>
      </c>
      <c r="D142" s="186">
        <f t="shared" si="361"/>
        <v>1</v>
      </c>
      <c r="E142" s="186">
        <f t="shared" si="362"/>
        <v>0</v>
      </c>
      <c r="F142" s="186">
        <f t="shared" si="363"/>
        <v>0</v>
      </c>
      <c r="G142" s="186">
        <f t="shared" si="364"/>
        <v>0</v>
      </c>
      <c r="H142" s="188">
        <v>0.0</v>
      </c>
      <c r="I142" s="188">
        <v>0.0</v>
      </c>
      <c r="J142" s="188">
        <v>0.0</v>
      </c>
      <c r="K142" s="188">
        <v>0.0</v>
      </c>
      <c r="L142" s="188">
        <v>0.0</v>
      </c>
      <c r="M142" s="188">
        <v>0.0</v>
      </c>
      <c r="N142" s="188">
        <v>0.0</v>
      </c>
      <c r="O142" s="188">
        <v>0.0</v>
      </c>
      <c r="P142" s="188">
        <v>0.0</v>
      </c>
      <c r="Q142" s="188">
        <v>0.0</v>
      </c>
      <c r="R142" s="188">
        <v>0.0</v>
      </c>
      <c r="S142" s="188">
        <v>0.0</v>
      </c>
      <c r="T142" s="188">
        <v>0.0</v>
      </c>
      <c r="U142" s="188">
        <v>0.0</v>
      </c>
      <c r="V142" s="188">
        <v>0.0</v>
      </c>
      <c r="W142" s="188">
        <v>0.0</v>
      </c>
      <c r="X142" s="188">
        <v>0.0</v>
      </c>
      <c r="Y142" s="188">
        <v>0.0</v>
      </c>
      <c r="Z142" s="188">
        <v>0.0</v>
      </c>
      <c r="AA142" s="188">
        <v>0.0</v>
      </c>
      <c r="AB142" s="188">
        <v>0.0</v>
      </c>
      <c r="AC142" s="188">
        <v>0.0</v>
      </c>
      <c r="AD142" s="188">
        <v>0.0</v>
      </c>
      <c r="AE142" s="188">
        <v>1.0</v>
      </c>
      <c r="AF142" s="188">
        <v>0.0</v>
      </c>
      <c r="AG142" s="188">
        <v>0.0</v>
      </c>
      <c r="AH142" s="188">
        <v>0.0</v>
      </c>
      <c r="AI142" s="188">
        <v>0.0</v>
      </c>
      <c r="AJ142" s="188">
        <v>0.0</v>
      </c>
      <c r="AK142" s="188">
        <v>0.0</v>
      </c>
      <c r="AL142" s="188">
        <v>0.0</v>
      </c>
      <c r="AM142" s="188">
        <v>0.0</v>
      </c>
      <c r="AN142" s="188">
        <v>0.0</v>
      </c>
      <c r="AO142" s="188">
        <v>0.0</v>
      </c>
      <c r="AP142" s="188">
        <v>0.0</v>
      </c>
      <c r="AQ142" s="188">
        <v>0.0</v>
      </c>
      <c r="AR142" s="188">
        <v>0.0</v>
      </c>
      <c r="AS142" s="188">
        <v>0.0</v>
      </c>
      <c r="AT142" s="188">
        <v>0.0</v>
      </c>
      <c r="AU142" s="188">
        <v>0.0</v>
      </c>
      <c r="AV142" s="188">
        <v>0.0</v>
      </c>
      <c r="AW142" s="188">
        <v>0.0</v>
      </c>
      <c r="AX142" s="188">
        <v>0.0</v>
      </c>
      <c r="AY142" s="188">
        <v>0.0</v>
      </c>
      <c r="AZ142" s="188">
        <v>0.0</v>
      </c>
      <c r="BA142" s="188">
        <v>0.0</v>
      </c>
      <c r="BB142" s="188">
        <v>0.0</v>
      </c>
      <c r="BC142" s="188">
        <v>0.0</v>
      </c>
      <c r="BD142" s="188">
        <v>0.0</v>
      </c>
      <c r="BE142" s="188">
        <v>0.0</v>
      </c>
      <c r="BF142" s="188">
        <v>0.0</v>
      </c>
      <c r="BG142" s="188">
        <v>0.0</v>
      </c>
      <c r="BH142" s="188">
        <v>0.0</v>
      </c>
      <c r="BI142" s="188">
        <v>0.0</v>
      </c>
      <c r="BJ142" s="188">
        <v>0.0</v>
      </c>
      <c r="BK142" s="188">
        <v>0.0</v>
      </c>
      <c r="BL142" s="188">
        <v>0.0</v>
      </c>
      <c r="BM142" s="188">
        <v>0.0</v>
      </c>
      <c r="BN142" s="188">
        <v>0.0</v>
      </c>
      <c r="BO142" s="188">
        <v>0.0</v>
      </c>
    </row>
    <row r="143" ht="15.75" customHeight="1">
      <c r="A143" s="4" t="str">
        <f t="shared" si="359"/>
        <v>Mike Johnson, Service Engineer</v>
      </c>
      <c r="B143" s="125">
        <v>0.05</v>
      </c>
      <c r="C143" s="186">
        <f t="shared" si="360"/>
        <v>0</v>
      </c>
      <c r="D143" s="186">
        <f t="shared" si="361"/>
        <v>0</v>
      </c>
      <c r="E143" s="186">
        <f t="shared" si="362"/>
        <v>0</v>
      </c>
      <c r="F143" s="186">
        <f t="shared" si="363"/>
        <v>0</v>
      </c>
      <c r="G143" s="186">
        <f t="shared" si="364"/>
        <v>0</v>
      </c>
      <c r="H143" s="188">
        <v>0.0</v>
      </c>
      <c r="I143" s="188">
        <v>0.0</v>
      </c>
      <c r="J143" s="188">
        <v>0.0</v>
      </c>
      <c r="K143" s="188">
        <v>0.0</v>
      </c>
      <c r="L143" s="188">
        <v>0.0</v>
      </c>
      <c r="M143" s="188">
        <v>0.0</v>
      </c>
      <c r="N143" s="188">
        <v>0.0</v>
      </c>
      <c r="O143" s="188">
        <v>0.0</v>
      </c>
      <c r="P143" s="188">
        <v>0.0</v>
      </c>
      <c r="Q143" s="188">
        <v>0.0</v>
      </c>
      <c r="R143" s="188">
        <v>0.0</v>
      </c>
      <c r="S143" s="188">
        <v>0.0</v>
      </c>
      <c r="T143" s="188">
        <v>0.0</v>
      </c>
      <c r="U143" s="188">
        <v>0.0</v>
      </c>
      <c r="V143" s="188">
        <v>0.0</v>
      </c>
      <c r="W143" s="188">
        <v>0.0</v>
      </c>
      <c r="X143" s="188">
        <v>0.0</v>
      </c>
      <c r="Y143" s="188">
        <v>0.0</v>
      </c>
      <c r="Z143" s="188">
        <v>0.0</v>
      </c>
      <c r="AA143" s="188">
        <v>0.0</v>
      </c>
      <c r="AB143" s="188">
        <v>0.0</v>
      </c>
      <c r="AC143" s="188">
        <v>0.0</v>
      </c>
      <c r="AD143" s="188">
        <v>0.0</v>
      </c>
      <c r="AE143" s="188">
        <v>0.0</v>
      </c>
      <c r="AF143" s="188">
        <v>1.0</v>
      </c>
      <c r="AG143" s="188">
        <v>0.0</v>
      </c>
      <c r="AH143" s="188">
        <v>0.0</v>
      </c>
      <c r="AI143" s="188">
        <v>0.0</v>
      </c>
      <c r="AJ143" s="188">
        <v>0.0</v>
      </c>
      <c r="AK143" s="188">
        <v>0.0</v>
      </c>
      <c r="AL143" s="188">
        <v>0.0</v>
      </c>
      <c r="AM143" s="188">
        <v>0.0</v>
      </c>
      <c r="AN143" s="188">
        <v>0.0</v>
      </c>
      <c r="AO143" s="188">
        <v>0.0</v>
      </c>
      <c r="AP143" s="188">
        <v>0.0</v>
      </c>
      <c r="AQ143" s="188">
        <v>0.0</v>
      </c>
      <c r="AR143" s="188">
        <v>0.0</v>
      </c>
      <c r="AS143" s="188">
        <v>0.0</v>
      </c>
      <c r="AT143" s="188">
        <v>0.0</v>
      </c>
      <c r="AU143" s="188">
        <v>0.0</v>
      </c>
      <c r="AV143" s="188">
        <v>0.0</v>
      </c>
      <c r="AW143" s="188">
        <v>0.0</v>
      </c>
      <c r="AX143" s="188">
        <v>0.0</v>
      </c>
      <c r="AY143" s="188">
        <v>0.0</v>
      </c>
      <c r="AZ143" s="188">
        <v>0.0</v>
      </c>
      <c r="BA143" s="188">
        <v>0.0</v>
      </c>
      <c r="BB143" s="188">
        <v>0.0</v>
      </c>
      <c r="BC143" s="188">
        <v>0.0</v>
      </c>
      <c r="BD143" s="188">
        <v>0.0</v>
      </c>
      <c r="BE143" s="188">
        <v>0.0</v>
      </c>
      <c r="BF143" s="188">
        <v>0.0</v>
      </c>
      <c r="BG143" s="188">
        <v>0.0</v>
      </c>
      <c r="BH143" s="188">
        <v>0.0</v>
      </c>
      <c r="BI143" s="188">
        <v>0.0</v>
      </c>
      <c r="BJ143" s="188">
        <v>0.0</v>
      </c>
      <c r="BK143" s="188">
        <v>0.0</v>
      </c>
      <c r="BL143" s="188">
        <v>0.0</v>
      </c>
      <c r="BM143" s="188">
        <v>0.0</v>
      </c>
      <c r="BN143" s="188">
        <v>0.0</v>
      </c>
      <c r="BO143" s="188">
        <v>0.0</v>
      </c>
    </row>
    <row r="144" ht="15.75" customHeight="1">
      <c r="A144" s="4" t="str">
        <f t="shared" si="359"/>
        <v>Sarah Lee, Service Engineer</v>
      </c>
      <c r="B144" s="125">
        <v>0.05</v>
      </c>
      <c r="C144" s="186">
        <f t="shared" si="360"/>
        <v>0</v>
      </c>
      <c r="D144" s="186">
        <f t="shared" si="361"/>
        <v>0</v>
      </c>
      <c r="E144" s="186">
        <f t="shared" si="362"/>
        <v>0</v>
      </c>
      <c r="F144" s="186">
        <f t="shared" si="363"/>
        <v>0</v>
      </c>
      <c r="G144" s="186">
        <f t="shared" si="364"/>
        <v>0</v>
      </c>
      <c r="H144" s="188">
        <v>0.0</v>
      </c>
      <c r="I144" s="188">
        <v>0.0</v>
      </c>
      <c r="J144" s="188">
        <v>0.0</v>
      </c>
      <c r="K144" s="188">
        <v>0.0</v>
      </c>
      <c r="L144" s="188">
        <v>0.0</v>
      </c>
      <c r="M144" s="188">
        <v>0.0</v>
      </c>
      <c r="N144" s="188">
        <v>0.0</v>
      </c>
      <c r="O144" s="188">
        <v>0.0</v>
      </c>
      <c r="P144" s="188">
        <v>0.0</v>
      </c>
      <c r="Q144" s="188">
        <v>0.0</v>
      </c>
      <c r="R144" s="188">
        <v>0.0</v>
      </c>
      <c r="S144" s="188">
        <v>0.0</v>
      </c>
      <c r="T144" s="188">
        <v>0.0</v>
      </c>
      <c r="U144" s="188">
        <v>0.0</v>
      </c>
      <c r="V144" s="188">
        <v>0.0</v>
      </c>
      <c r="W144" s="188">
        <v>0.0</v>
      </c>
      <c r="X144" s="188">
        <v>0.0</v>
      </c>
      <c r="Y144" s="188">
        <v>0.0</v>
      </c>
      <c r="Z144" s="188">
        <v>0.0</v>
      </c>
      <c r="AA144" s="188">
        <v>0.0</v>
      </c>
      <c r="AB144" s="188">
        <v>0.0</v>
      </c>
      <c r="AC144" s="188">
        <v>0.0</v>
      </c>
      <c r="AD144" s="188">
        <v>0.0</v>
      </c>
      <c r="AE144" s="188">
        <v>0.0</v>
      </c>
      <c r="AF144" s="188">
        <v>1.0</v>
      </c>
      <c r="AG144" s="188">
        <v>0.0</v>
      </c>
      <c r="AH144" s="188">
        <v>0.0</v>
      </c>
      <c r="AI144" s="188">
        <v>0.0</v>
      </c>
      <c r="AJ144" s="188">
        <v>0.0</v>
      </c>
      <c r="AK144" s="188">
        <v>0.0</v>
      </c>
      <c r="AL144" s="188">
        <v>0.0</v>
      </c>
      <c r="AM144" s="188">
        <v>0.0</v>
      </c>
      <c r="AN144" s="188">
        <v>0.0</v>
      </c>
      <c r="AO144" s="188">
        <v>0.0</v>
      </c>
      <c r="AP144" s="188">
        <v>0.0</v>
      </c>
      <c r="AQ144" s="188">
        <v>0.0</v>
      </c>
      <c r="AR144" s="188">
        <v>0.0</v>
      </c>
      <c r="AS144" s="188">
        <v>0.0</v>
      </c>
      <c r="AT144" s="188">
        <v>0.0</v>
      </c>
      <c r="AU144" s="188">
        <v>0.0</v>
      </c>
      <c r="AV144" s="188">
        <v>0.0</v>
      </c>
      <c r="AW144" s="188">
        <v>0.0</v>
      </c>
      <c r="AX144" s="188">
        <v>0.0</v>
      </c>
      <c r="AY144" s="188">
        <v>0.0</v>
      </c>
      <c r="AZ144" s="188">
        <v>0.0</v>
      </c>
      <c r="BA144" s="188">
        <v>0.0</v>
      </c>
      <c r="BB144" s="188">
        <v>0.0</v>
      </c>
      <c r="BC144" s="188">
        <v>0.0</v>
      </c>
      <c r="BD144" s="188">
        <v>0.0</v>
      </c>
      <c r="BE144" s="188">
        <v>0.0</v>
      </c>
      <c r="BF144" s="188">
        <v>0.0</v>
      </c>
      <c r="BG144" s="188">
        <v>0.0</v>
      </c>
      <c r="BH144" s="188">
        <v>0.0</v>
      </c>
      <c r="BI144" s="188">
        <v>0.0</v>
      </c>
      <c r="BJ144" s="188">
        <v>0.0</v>
      </c>
      <c r="BK144" s="188">
        <v>0.0</v>
      </c>
      <c r="BL144" s="188">
        <v>0.0</v>
      </c>
      <c r="BM144" s="188">
        <v>0.0</v>
      </c>
      <c r="BN144" s="188">
        <v>0.0</v>
      </c>
      <c r="BO144" s="188">
        <v>0.0</v>
      </c>
    </row>
    <row r="145" ht="15.75" customHeight="1">
      <c r="A145" s="4" t="str">
        <f t="shared" si="359"/>
        <v/>
      </c>
      <c r="B145" s="76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  <c r="AZ145" s="178"/>
      <c r="BA145" s="178"/>
      <c r="BB145" s="178"/>
      <c r="BC145" s="178"/>
      <c r="BD145" s="178"/>
      <c r="BE145" s="178"/>
      <c r="BF145" s="178"/>
      <c r="BG145" s="178"/>
      <c r="BH145" s="178"/>
      <c r="BI145" s="178"/>
      <c r="BJ145" s="178"/>
      <c r="BK145" s="178"/>
      <c r="BL145" s="178"/>
      <c r="BM145" s="178"/>
      <c r="BN145" s="178"/>
      <c r="BO145" s="178"/>
    </row>
    <row r="146" ht="15.75" customHeight="1">
      <c r="A146" s="76" t="s">
        <v>255</v>
      </c>
      <c r="B146" s="76"/>
      <c r="C146" s="178">
        <f t="shared" ref="C146:N146" si="414">SUM(C121:C140)</f>
        <v>11</v>
      </c>
      <c r="D146" s="178">
        <f t="shared" si="414"/>
        <v>29</v>
      </c>
      <c r="E146" s="178">
        <f t="shared" si="414"/>
        <v>29</v>
      </c>
      <c r="F146" s="178">
        <f t="shared" si="414"/>
        <v>29</v>
      </c>
      <c r="G146" s="178">
        <f t="shared" si="414"/>
        <v>29</v>
      </c>
      <c r="H146" s="180">
        <f t="shared" si="414"/>
        <v>0</v>
      </c>
      <c r="I146" s="180">
        <f t="shared" si="414"/>
        <v>0</v>
      </c>
      <c r="J146" s="180">
        <f t="shared" si="414"/>
        <v>0</v>
      </c>
      <c r="K146" s="180">
        <f t="shared" si="414"/>
        <v>1</v>
      </c>
      <c r="L146" s="180">
        <f t="shared" si="414"/>
        <v>1</v>
      </c>
      <c r="M146" s="180">
        <f t="shared" si="414"/>
        <v>1</v>
      </c>
      <c r="N146" s="180">
        <f t="shared" si="414"/>
        <v>1</v>
      </c>
      <c r="O146" s="180">
        <f t="shared" ref="O146:BO146" si="415">SUM(O121:O145)</f>
        <v>2</v>
      </c>
      <c r="P146" s="180">
        <f t="shared" si="415"/>
        <v>5</v>
      </c>
      <c r="Q146" s="180">
        <f t="shared" si="415"/>
        <v>10</v>
      </c>
      <c r="R146" s="180">
        <f t="shared" si="415"/>
        <v>10</v>
      </c>
      <c r="S146" s="180">
        <f t="shared" si="415"/>
        <v>11</v>
      </c>
      <c r="T146" s="180">
        <f t="shared" si="415"/>
        <v>11</v>
      </c>
      <c r="U146" s="180">
        <f t="shared" si="415"/>
        <v>11</v>
      </c>
      <c r="V146" s="180">
        <f t="shared" si="415"/>
        <v>11</v>
      </c>
      <c r="W146" s="180">
        <f t="shared" si="415"/>
        <v>11</v>
      </c>
      <c r="X146" s="180">
        <f t="shared" si="415"/>
        <v>11</v>
      </c>
      <c r="Y146" s="180">
        <f t="shared" si="415"/>
        <v>11</v>
      </c>
      <c r="Z146" s="180">
        <f t="shared" si="415"/>
        <v>11</v>
      </c>
      <c r="AA146" s="180">
        <f t="shared" si="415"/>
        <v>18</v>
      </c>
      <c r="AB146" s="180">
        <f t="shared" si="415"/>
        <v>28</v>
      </c>
      <c r="AC146" s="180">
        <f t="shared" si="415"/>
        <v>28</v>
      </c>
      <c r="AD146" s="180">
        <f t="shared" si="415"/>
        <v>28</v>
      </c>
      <c r="AE146" s="180">
        <f t="shared" si="415"/>
        <v>31</v>
      </c>
      <c r="AF146" s="180">
        <f t="shared" si="415"/>
        <v>31</v>
      </c>
      <c r="AG146" s="180">
        <f t="shared" si="415"/>
        <v>29</v>
      </c>
      <c r="AH146" s="180">
        <f t="shared" si="415"/>
        <v>29</v>
      </c>
      <c r="AI146" s="180">
        <f t="shared" si="415"/>
        <v>29</v>
      </c>
      <c r="AJ146" s="180">
        <f t="shared" si="415"/>
        <v>29</v>
      </c>
      <c r="AK146" s="180">
        <f t="shared" si="415"/>
        <v>29</v>
      </c>
      <c r="AL146" s="180">
        <f t="shared" si="415"/>
        <v>29</v>
      </c>
      <c r="AM146" s="180">
        <f t="shared" si="415"/>
        <v>29</v>
      </c>
      <c r="AN146" s="180">
        <f t="shared" si="415"/>
        <v>29</v>
      </c>
      <c r="AO146" s="180">
        <f t="shared" si="415"/>
        <v>29</v>
      </c>
      <c r="AP146" s="180">
        <f t="shared" si="415"/>
        <v>29</v>
      </c>
      <c r="AQ146" s="180">
        <f t="shared" si="415"/>
        <v>29</v>
      </c>
      <c r="AR146" s="180">
        <f t="shared" si="415"/>
        <v>29</v>
      </c>
      <c r="AS146" s="180">
        <f t="shared" si="415"/>
        <v>29</v>
      </c>
      <c r="AT146" s="180">
        <f t="shared" si="415"/>
        <v>29</v>
      </c>
      <c r="AU146" s="180">
        <f t="shared" si="415"/>
        <v>29</v>
      </c>
      <c r="AV146" s="180">
        <f t="shared" si="415"/>
        <v>29</v>
      </c>
      <c r="AW146" s="180">
        <f t="shared" si="415"/>
        <v>29</v>
      </c>
      <c r="AX146" s="180">
        <f t="shared" si="415"/>
        <v>29</v>
      </c>
      <c r="AY146" s="180">
        <f t="shared" si="415"/>
        <v>29</v>
      </c>
      <c r="AZ146" s="180">
        <f t="shared" si="415"/>
        <v>29</v>
      </c>
      <c r="BA146" s="180">
        <f t="shared" si="415"/>
        <v>29</v>
      </c>
      <c r="BB146" s="180">
        <f t="shared" si="415"/>
        <v>29</v>
      </c>
      <c r="BC146" s="180">
        <f t="shared" si="415"/>
        <v>29</v>
      </c>
      <c r="BD146" s="180">
        <f t="shared" si="415"/>
        <v>29</v>
      </c>
      <c r="BE146" s="180">
        <f t="shared" si="415"/>
        <v>29</v>
      </c>
      <c r="BF146" s="180">
        <f t="shared" si="415"/>
        <v>29</v>
      </c>
      <c r="BG146" s="180">
        <f t="shared" si="415"/>
        <v>29</v>
      </c>
      <c r="BH146" s="180">
        <f t="shared" si="415"/>
        <v>29</v>
      </c>
      <c r="BI146" s="180">
        <f t="shared" si="415"/>
        <v>29</v>
      </c>
      <c r="BJ146" s="180">
        <f t="shared" si="415"/>
        <v>29</v>
      </c>
      <c r="BK146" s="180">
        <f t="shared" si="415"/>
        <v>29</v>
      </c>
      <c r="BL146" s="180">
        <f t="shared" si="415"/>
        <v>29</v>
      </c>
      <c r="BM146" s="180">
        <f t="shared" si="415"/>
        <v>29</v>
      </c>
      <c r="BN146" s="180">
        <f t="shared" si="415"/>
        <v>29</v>
      </c>
      <c r="BO146" s="180">
        <f t="shared" si="415"/>
        <v>29</v>
      </c>
    </row>
    <row r="147" ht="15.75" customHeight="1">
      <c r="A147" s="1"/>
      <c r="B147" s="1"/>
      <c r="C147" s="173"/>
      <c r="D147" s="173"/>
      <c r="E147" s="173"/>
      <c r="F147" s="173"/>
      <c r="G147" s="17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7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7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7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 ht="15.75" customHeight="1">
      <c r="A148" s="4" t="s">
        <v>284</v>
      </c>
      <c r="B148" s="4"/>
      <c r="C148" s="173">
        <f t="shared" ref="C148:C149" si="416">+SUM(H148:S148)/12</f>
        <v>0.299167141</v>
      </c>
      <c r="D148" s="173"/>
      <c r="E148" s="173"/>
      <c r="F148" s="173"/>
      <c r="G148" s="173"/>
      <c r="H148" s="24">
        <f>(H17+H13)/'Sales Forecast'!H37</f>
        <v>1.715900575</v>
      </c>
      <c r="I148" s="24">
        <f>(I17+I13)/'Sales Forecast'!I37</f>
        <v>0.2984855727</v>
      </c>
      <c r="J148" s="24">
        <f>(J17+J13)/'Sales Forecast'!J37</f>
        <v>0.1430006454</v>
      </c>
      <c r="K148" s="24">
        <f>(K17+K13)/'Sales Forecast'!K37</f>
        <v>0.1393939882</v>
      </c>
      <c r="L148" s="24">
        <f>(L17+L13)/'Sales Forecast'!L37</f>
        <v>0.1053747069</v>
      </c>
      <c r="M148" s="24">
        <f>(M17+M13)/'Sales Forecast'!M37</f>
        <v>0.1028210111</v>
      </c>
      <c r="N148" s="24">
        <f>(N17+N13)/'Sales Forecast'!N37</f>
        <v>0.1003846667</v>
      </c>
      <c r="O148" s="24">
        <f>(O17+O13)/'Sales Forecast'!O37</f>
        <v>0.1177201936</v>
      </c>
      <c r="P148" s="24">
        <f>(P17+P13)/'Sales Forecast'!P37</f>
        <v>0.1600532837</v>
      </c>
      <c r="Q148" s="24">
        <f>(Q17+Q13)/'Sales Forecast'!Q37</f>
        <v>0.235504617</v>
      </c>
      <c r="R148" s="24">
        <f>(R17+R13)/'Sales Forecast'!R37</f>
        <v>0.2303791198</v>
      </c>
      <c r="S148" s="24">
        <f>(S17+S13)/'Sales Forecast'!S37</f>
        <v>0.2409873125</v>
      </c>
      <c r="T148" s="24">
        <f>(T17+T13)/'Sales Forecast'!T37</f>
        <v>0.234508547</v>
      </c>
      <c r="U148" s="24">
        <f>(U17+U13)/'Sales Forecast'!U37</f>
        <v>0.2352513453</v>
      </c>
      <c r="V148" s="24">
        <f>(V17+V13)/'Sales Forecast'!V37</f>
        <v>0.2286202912</v>
      </c>
      <c r="W148" s="24">
        <f>(W17+W13)/'Sales Forecast'!W37</f>
        <v>0.2223498229</v>
      </c>
      <c r="X148" s="24">
        <f>(X17+X13)/'Sales Forecast'!X37</f>
        <v>0.2164113089</v>
      </c>
      <c r="Y148" s="24">
        <f>(Y17+Y13)/'Sales Forecast'!Y37</f>
        <v>0.1958169208</v>
      </c>
      <c r="Z148" s="24">
        <f>(Z17+Z13)/'Sales Forecast'!Z37</f>
        <v>0.191189775</v>
      </c>
      <c r="AA148" s="24">
        <f>(AA17+AA13)/'Sales Forecast'!AA37</f>
        <v>0.2978937254</v>
      </c>
      <c r="AB148" s="24">
        <f>(AB17+AB13)/'Sales Forecast'!AB37</f>
        <v>0.2963121232</v>
      </c>
      <c r="AC148" s="24">
        <f>(AC17+AC13)/'Sales Forecast'!AC37</f>
        <v>0.3044489858</v>
      </c>
      <c r="AD148" s="24">
        <f>(AD17+AD13)/'Sales Forecast'!AD37</f>
        <v>0.3112270827</v>
      </c>
      <c r="AE148" s="24">
        <f>(AE17+AE13)/'Sales Forecast'!AE37</f>
        <v>0.2939353142</v>
      </c>
      <c r="AF148" s="24">
        <f>(AF17+AF13)/'Sales Forecast'!AF37</f>
        <v>0.2648822899</v>
      </c>
      <c r="AG148" s="24">
        <f>(AG17+AG13)/'Sales Forecast'!AG37</f>
        <v>0.2466617008</v>
      </c>
      <c r="AH148" s="24">
        <f>(AH17+AH13)/'Sales Forecast'!AH37</f>
        <v>0.2476609896</v>
      </c>
      <c r="AI148" s="24">
        <f>(AI17+AI13)/'Sales Forecast'!AI37</f>
        <v>0.252249793</v>
      </c>
      <c r="AJ148" s="24">
        <f>(AJ17+AJ13)/'Sales Forecast'!AJ37</f>
        <v>0.2525031402</v>
      </c>
      <c r="AK148" s="24">
        <f>(AK17+AK13)/'Sales Forecast'!AK37</f>
        <v>0.2523814718</v>
      </c>
      <c r="AL148" s="24">
        <f>(AL17+AL13)/'Sales Forecast'!AL37</f>
        <v>0.2522599206</v>
      </c>
      <c r="AM148" s="24">
        <f>(AM17+AM13)/'Sales Forecast'!AM37</f>
        <v>0.2521384865</v>
      </c>
      <c r="AN148" s="24">
        <f>(AN17+AN13)/'Sales Forecast'!AN37</f>
        <v>0.2520171692</v>
      </c>
      <c r="AO148" s="24">
        <f>(AO17+AO13)/'Sales Forecast'!AO37</f>
        <v>0.2518959685</v>
      </c>
      <c r="AP148" s="24">
        <f>(AP17+AP13)/'Sales Forecast'!AP37</f>
        <v>0.2517748844</v>
      </c>
      <c r="AQ148" s="24">
        <f>(AQ17+AQ13)/'Sales Forecast'!AQ37</f>
        <v>0.2516539167</v>
      </c>
      <c r="AR148" s="24">
        <f>(AR17+AR13)/'Sales Forecast'!AR37</f>
        <v>0.2272702345</v>
      </c>
      <c r="AS148" s="24">
        <f>(AS17+AS13)/'Sales Forecast'!AS37</f>
        <v>0.209027747</v>
      </c>
      <c r="AT148" s="24">
        <f>(AT17+AT13)/'Sales Forecast'!AT37</f>
        <v>0.1927004983</v>
      </c>
      <c r="AU148" s="24">
        <f>(AU17+AU13)/'Sales Forecast'!AU37</f>
        <v>0.1787350422</v>
      </c>
      <c r="AV148" s="24">
        <f>(AV17+AV13)/'Sales Forecast'!AV37</f>
        <v>0.1702660275</v>
      </c>
      <c r="AW148" s="24">
        <f>(AW17+AW13)/'Sales Forecast'!AW37</f>
        <v>0.1701931825</v>
      </c>
      <c r="AX148" s="24">
        <f>(AX17+AX13)/'Sales Forecast'!AX37</f>
        <v>0.1659269783</v>
      </c>
      <c r="AY148" s="24">
        <f>(AY17+AY13)/'Sales Forecast'!AY37</f>
        <v>0.1658560474</v>
      </c>
      <c r="AZ148" s="24">
        <f>(AZ17+AZ13)/'Sales Forecast'!AZ37</f>
        <v>0.1657851771</v>
      </c>
      <c r="BA148" s="24">
        <f>(BA17+BA13)/'Sales Forecast'!BA37</f>
        <v>0.1657143673</v>
      </c>
      <c r="BB148" s="24">
        <f>(BB17+BB13)/'Sales Forecast'!BB37</f>
        <v>0.165643618</v>
      </c>
      <c r="BC148" s="24">
        <f>(BC17+BC13)/'Sales Forecast'!BC37</f>
        <v>0.1655729291</v>
      </c>
      <c r="BD148" s="24">
        <f>(BD17+BD13)/'Sales Forecast'!BD37</f>
        <v>0.1856975027</v>
      </c>
      <c r="BE148" s="24">
        <f>(BE17+BE13)/'Sales Forecast'!BE37</f>
        <v>0.1743817404</v>
      </c>
      <c r="BF148" s="24">
        <f>(BF17+BF13)/'Sales Forecast'!BF37</f>
        <v>0.1705069044</v>
      </c>
      <c r="BG148" s="24">
        <f>(BG17+BG13)/'Sales Forecast'!BG37</f>
        <v>0.1609146945</v>
      </c>
      <c r="BH148" s="24">
        <f>(BH17+BH13)/'Sales Forecast'!BH37</f>
        <v>0.1562553958</v>
      </c>
      <c r="BI148" s="24">
        <f>(BI17+BI13)/'Sales Forecast'!BI37</f>
        <v>0.1493706306</v>
      </c>
      <c r="BJ148" s="24">
        <f>(BJ17+BJ13)/'Sales Forecast'!BJ37</f>
        <v>0.145344041</v>
      </c>
      <c r="BK148" s="24">
        <f>(BK17+BK13)/'Sales Forecast'!BK37</f>
        <v>0.1383089345</v>
      </c>
      <c r="BL148" s="24">
        <f>(BL17+BL13)/'Sales Forecast'!BL37</f>
        <v>0.1358505307</v>
      </c>
      <c r="BM148" s="24">
        <f>(BM17+BM13)/'Sales Forecast'!BM37</f>
        <v>0.1296821835</v>
      </c>
      <c r="BN148" s="24">
        <f>(BN17+BN13)/'Sales Forecast'!BN37</f>
        <v>0.1215685975</v>
      </c>
      <c r="BO148" s="24">
        <f>(BO17+BO13)/'Sales Forecast'!BO37</f>
        <v>0.1173521415</v>
      </c>
    </row>
    <row r="149" ht="15.75" customHeight="1">
      <c r="A149" s="4" t="s">
        <v>285</v>
      </c>
      <c r="B149" s="4"/>
      <c r="C149" s="173">
        <f t="shared" si="416"/>
        <v>1538127.062</v>
      </c>
      <c r="D149" s="173"/>
      <c r="E149" s="173"/>
      <c r="F149" s="173"/>
      <c r="G149" s="173"/>
      <c r="H149" s="98">
        <f>+('Sales Forecast'!H37*12)/H20</f>
        <v>160120</v>
      </c>
      <c r="I149" s="98">
        <f>+('Sales Forecast'!I37*12)/I20</f>
        <v>920480</v>
      </c>
      <c r="J149" s="98">
        <f>+('Sales Forecast'!J37*12)/J20</f>
        <v>1921320</v>
      </c>
      <c r="K149" s="98">
        <f>+('Sales Forecast'!K37*12)/K20</f>
        <v>1861845</v>
      </c>
      <c r="L149" s="98">
        <f>+('Sales Forecast'!L37*12)/L20</f>
        <v>2462925</v>
      </c>
      <c r="M149" s="98">
        <f>+('Sales Forecast'!M37*12)/M20</f>
        <v>2524095</v>
      </c>
      <c r="N149" s="98">
        <f>+('Sales Forecast'!N37*12)/N20</f>
        <v>2585355</v>
      </c>
      <c r="O149" s="98">
        <f>+('Sales Forecast'!O37*12)/O20</f>
        <v>2117364</v>
      </c>
      <c r="P149" s="98">
        <f>+('Sales Forecast'!P37*12)/P20</f>
        <v>1354072.5</v>
      </c>
      <c r="Q149" s="98">
        <f>+('Sales Forecast'!Q37*12)/Q20</f>
        <v>852207.6923</v>
      </c>
      <c r="R149" s="98">
        <f>+('Sales Forecast'!R37*12)/R20</f>
        <v>871167.6923</v>
      </c>
      <c r="S149" s="98">
        <f>+('Sales Forecast'!S37*12)/S20</f>
        <v>826572.8571</v>
      </c>
      <c r="T149" s="98">
        <f>+('Sales Forecast'!T37*12)/T20</f>
        <v>848209.6552</v>
      </c>
      <c r="U149" s="98">
        <f>+('Sales Forecast'!U37*12)/U20</f>
        <v>844416</v>
      </c>
      <c r="V149" s="98">
        <f>+('Sales Forecast'!V37*12)/V20</f>
        <v>868908</v>
      </c>
      <c r="W149" s="98">
        <f>+('Sales Forecast'!W37*12)/W20</f>
        <v>893412</v>
      </c>
      <c r="X149" s="98">
        <f>+('Sales Forecast'!X37*12)/X20</f>
        <v>917928</v>
      </c>
      <c r="Y149" s="98">
        <f>+('Sales Forecast'!Y37*12)/Y20</f>
        <v>1014468</v>
      </c>
      <c r="Z149" s="98">
        <f>+('Sales Forecast'!Z37*12)/Z20</f>
        <v>1039020</v>
      </c>
      <c r="AA149" s="98">
        <f>+('Sales Forecast'!AA37*12)/AA20</f>
        <v>550129.6552</v>
      </c>
      <c r="AB149" s="98">
        <f>+('Sales Forecast'!AB37*12)/AB20</f>
        <v>418523.0769</v>
      </c>
      <c r="AC149" s="98">
        <f>+('Sales Forecast'!AC37*12)/AC20</f>
        <v>407102.9268</v>
      </c>
      <c r="AD149" s="98">
        <f>+('Sales Forecast'!AD37*12)/AD20</f>
        <v>396749.3023</v>
      </c>
      <c r="AE149" s="98">
        <f>+('Sales Forecast'!AE37*12)/AE20</f>
        <v>394556.087</v>
      </c>
      <c r="AF149" s="98">
        <f>+('Sales Forecast'!AF37*12)/AF20</f>
        <v>437443.4043</v>
      </c>
      <c r="AG149" s="98">
        <f>+('Sales Forecast'!AG37*12)/AG20</f>
        <v>489121.3333</v>
      </c>
      <c r="AH149" s="98">
        <f>+('Sales Forecast'!AH37*12)/AH20</f>
        <v>476197.0213</v>
      </c>
      <c r="AI149" s="98">
        <f>+('Sales Forecast'!AI37*12)/AI20</f>
        <v>466501.25</v>
      </c>
      <c r="AJ149" s="98">
        <f>+('Sales Forecast'!AJ37*12)/AJ20</f>
        <v>457201.2245</v>
      </c>
      <c r="AK149" s="98">
        <f>+('Sales Forecast'!AK37*12)/AK20</f>
        <v>457421.6327</v>
      </c>
      <c r="AL149" s="98">
        <f>+('Sales Forecast'!AL37*12)/AL20</f>
        <v>457642.0408</v>
      </c>
      <c r="AM149" s="98">
        <f>+('Sales Forecast'!AM37*12)/AM20</f>
        <v>457862.449</v>
      </c>
      <c r="AN149" s="98">
        <f>+('Sales Forecast'!AN37*12)/AN20</f>
        <v>458082.8571</v>
      </c>
      <c r="AO149" s="98">
        <f>+('Sales Forecast'!AO37*12)/AO20</f>
        <v>458303.2653</v>
      </c>
      <c r="AP149" s="98">
        <f>+('Sales Forecast'!AP37*12)/AP20</f>
        <v>458523.6735</v>
      </c>
      <c r="AQ149" s="98">
        <f>+('Sales Forecast'!AQ37*12)/AQ20</f>
        <v>458744.0816</v>
      </c>
      <c r="AR149" s="98">
        <f>+('Sales Forecast'!AR37*12)/AR20</f>
        <v>507962.449</v>
      </c>
      <c r="AS149" s="98">
        <f>+('Sales Forecast'!AS37*12)/AS20</f>
        <v>552293.8776</v>
      </c>
      <c r="AT149" s="98">
        <f>+('Sales Forecast'!AT37*12)/AT20</f>
        <v>599088.9796</v>
      </c>
      <c r="AU149" s="98">
        <f>+('Sales Forecast'!AU37*12)/AU20</f>
        <v>645898.7755</v>
      </c>
      <c r="AV149" s="98">
        <f>+('Sales Forecast'!AV37*12)/AV20</f>
        <v>678025.7143</v>
      </c>
      <c r="AW149" s="98">
        <f>+('Sales Forecast'!AW37*12)/AW20</f>
        <v>678315.9184</v>
      </c>
      <c r="AX149" s="98">
        <f>+('Sales Forecast'!AX37*12)/AX20</f>
        <v>695756.3265</v>
      </c>
      <c r="AY149" s="98">
        <f>+('Sales Forecast'!AY37*12)/AY20</f>
        <v>696053.8776</v>
      </c>
      <c r="AZ149" s="98">
        <f>+('Sales Forecast'!AZ37*12)/AZ20</f>
        <v>696351.4286</v>
      </c>
      <c r="BA149" s="98">
        <f>+('Sales Forecast'!BA37*12)/BA20</f>
        <v>696648.9796</v>
      </c>
      <c r="BB149" s="98">
        <f>+('Sales Forecast'!BB37*12)/BB20</f>
        <v>696946.5306</v>
      </c>
      <c r="BC149" s="98">
        <f>+('Sales Forecast'!BC37*12)/BC20</f>
        <v>697244.0816</v>
      </c>
      <c r="BD149" s="98">
        <f>+('Sales Forecast'!BD37*12)/BD20</f>
        <v>722042.449</v>
      </c>
      <c r="BE149" s="98">
        <f>+('Sales Forecast'!BE37*12)/BE20</f>
        <v>768896.3265</v>
      </c>
      <c r="BF149" s="98">
        <f>+('Sales Forecast'!BF37*12)/BF20</f>
        <v>786369.7959</v>
      </c>
      <c r="BG149" s="98">
        <f>+('Sales Forecast'!BG37*12)/BG20</f>
        <v>833245.7143</v>
      </c>
      <c r="BH149" s="98">
        <f>+('Sales Forecast'!BH37*12)/BH20</f>
        <v>858091.8367</v>
      </c>
      <c r="BI149" s="98">
        <f>+('Sales Forecast'!BI37*12)/BI20</f>
        <v>897642.8571</v>
      </c>
      <c r="BJ149" s="98">
        <f>+('Sales Forecast'!BJ37*12)/BJ20</f>
        <v>922511.0204</v>
      </c>
      <c r="BK149" s="98">
        <f>+('Sales Forecast'!BK37*12)/BK20</f>
        <v>969434.6939</v>
      </c>
      <c r="BL149" s="98">
        <f>+('Sales Forecast'!BL37*12)/BL20</f>
        <v>986977.9592</v>
      </c>
      <c r="BM149" s="98">
        <f>+('Sales Forecast'!BM37*12)/BM20</f>
        <v>1033923.673</v>
      </c>
      <c r="BN149" s="98">
        <f>+('Sales Forecast'!BN37*12)/BN20</f>
        <v>1102928.571</v>
      </c>
      <c r="BO149" s="98">
        <f>+('Sales Forecast'!BO37*12)/BO20</f>
        <v>1142556.735</v>
      </c>
    </row>
    <row r="150" ht="15.75" customHeight="1">
      <c r="A150" s="1"/>
      <c r="B150" s="1"/>
      <c r="C150" s="173"/>
      <c r="D150" s="173"/>
      <c r="E150" s="173"/>
      <c r="F150" s="173"/>
      <c r="G150" s="17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7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7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7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 ht="15.75" customHeight="1">
      <c r="A151" s="1"/>
      <c r="B151" s="1"/>
      <c r="C151" s="173"/>
      <c r="D151" s="173"/>
      <c r="E151" s="173"/>
      <c r="F151" s="173"/>
      <c r="G151" s="17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7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7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7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 ht="15.75" customHeight="1">
      <c r="A152" s="191" t="s">
        <v>286</v>
      </c>
      <c r="B152" s="127"/>
      <c r="C152" s="127"/>
      <c r="D152" s="127"/>
      <c r="E152" s="127"/>
      <c r="F152" s="127"/>
      <c r="G152" s="127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 ht="15.75" customHeight="1">
      <c r="A153" s="184" t="s">
        <v>192</v>
      </c>
      <c r="B153" s="171"/>
      <c r="C153" s="192">
        <v>0.0765</v>
      </c>
      <c r="D153" s="192">
        <f t="shared" ref="D153:G153" si="417">+C153</f>
        <v>0.0765</v>
      </c>
      <c r="E153" s="192">
        <f t="shared" si="417"/>
        <v>0.0765</v>
      </c>
      <c r="F153" s="192">
        <f t="shared" si="417"/>
        <v>0.0765</v>
      </c>
      <c r="G153" s="192">
        <f t="shared" si="417"/>
        <v>0.0765</v>
      </c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4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4"/>
      <c r="AH153" s="193"/>
      <c r="AI153" s="193"/>
      <c r="AJ153" s="193"/>
      <c r="AK153" s="193"/>
      <c r="AL153" s="193"/>
      <c r="AM153" s="193"/>
      <c r="AN153" s="193"/>
      <c r="AO153" s="193"/>
      <c r="AP153" s="193"/>
      <c r="AQ153" s="193"/>
      <c r="AR153" s="193"/>
      <c r="AS153" s="193"/>
      <c r="AT153" s="19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 ht="15.75" customHeight="1">
      <c r="A154" s="184" t="s">
        <v>193</v>
      </c>
      <c r="B154" s="171"/>
      <c r="C154" s="192">
        <v>0.008</v>
      </c>
      <c r="D154" s="192">
        <f t="shared" ref="D154:G154" si="418">+C154</f>
        <v>0.008</v>
      </c>
      <c r="E154" s="192">
        <f t="shared" si="418"/>
        <v>0.008</v>
      </c>
      <c r="F154" s="192">
        <f t="shared" si="418"/>
        <v>0.008</v>
      </c>
      <c r="G154" s="192">
        <f t="shared" si="418"/>
        <v>0.008</v>
      </c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4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  <c r="AG154" s="194"/>
      <c r="AH154" s="193"/>
      <c r="AI154" s="193"/>
      <c r="AJ154" s="193"/>
      <c r="AK154" s="193"/>
      <c r="AL154" s="193"/>
      <c r="AM154" s="193"/>
      <c r="AN154" s="193"/>
      <c r="AO154" s="193"/>
      <c r="AP154" s="193"/>
      <c r="AQ154" s="193"/>
      <c r="AR154" s="193"/>
      <c r="AS154" s="193"/>
      <c r="AT154" s="19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 ht="15.75" customHeight="1">
      <c r="A155" s="184" t="s">
        <v>194</v>
      </c>
      <c r="B155" s="171"/>
      <c r="C155" s="192">
        <v>0.032</v>
      </c>
      <c r="D155" s="192">
        <f t="shared" ref="D155:G155" si="419">+C155</f>
        <v>0.032</v>
      </c>
      <c r="E155" s="192">
        <f t="shared" si="419"/>
        <v>0.032</v>
      </c>
      <c r="F155" s="192">
        <f t="shared" si="419"/>
        <v>0.032</v>
      </c>
      <c r="G155" s="192">
        <f t="shared" si="419"/>
        <v>0.032</v>
      </c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4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4"/>
      <c r="AH155" s="193"/>
      <c r="AI155" s="193"/>
      <c r="AJ155" s="193"/>
      <c r="AK155" s="193"/>
      <c r="AL155" s="193"/>
      <c r="AM155" s="193"/>
      <c r="AN155" s="193"/>
      <c r="AO155" s="193"/>
      <c r="AP155" s="193"/>
      <c r="AQ155" s="193"/>
      <c r="AR155" s="193"/>
      <c r="AS155" s="193"/>
      <c r="AT155" s="19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 ht="15.75" customHeight="1">
      <c r="A156" s="184" t="s">
        <v>195</v>
      </c>
      <c r="B156" s="171"/>
      <c r="C156" s="192">
        <v>0.025</v>
      </c>
      <c r="D156" s="192">
        <f t="shared" ref="D156:G156" si="420">+C156</f>
        <v>0.025</v>
      </c>
      <c r="E156" s="192">
        <f t="shared" si="420"/>
        <v>0.025</v>
      </c>
      <c r="F156" s="192">
        <f t="shared" si="420"/>
        <v>0.025</v>
      </c>
      <c r="G156" s="192">
        <f t="shared" si="420"/>
        <v>0.025</v>
      </c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4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4"/>
      <c r="AH156" s="193"/>
      <c r="AI156" s="193"/>
      <c r="AJ156" s="193"/>
      <c r="AK156" s="193"/>
      <c r="AL156" s="193"/>
      <c r="AM156" s="193"/>
      <c r="AN156" s="193"/>
      <c r="AO156" s="193"/>
      <c r="AP156" s="193"/>
      <c r="AQ156" s="193"/>
      <c r="AR156" s="193"/>
      <c r="AS156" s="193"/>
      <c r="AT156" s="19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 ht="15.75" customHeight="1">
      <c r="A157" s="195" t="s">
        <v>287</v>
      </c>
      <c r="B157" s="76"/>
      <c r="C157" s="196">
        <f t="shared" ref="C157:G157" si="421">SUM(C153:C156)</f>
        <v>0.1415</v>
      </c>
      <c r="D157" s="196">
        <f t="shared" si="421"/>
        <v>0.1415</v>
      </c>
      <c r="E157" s="196">
        <f t="shared" si="421"/>
        <v>0.1415</v>
      </c>
      <c r="F157" s="196">
        <f t="shared" si="421"/>
        <v>0.1415</v>
      </c>
      <c r="G157" s="196">
        <f t="shared" si="421"/>
        <v>0.1415</v>
      </c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5.75" customHeight="1">
      <c r="A158" s="4"/>
      <c r="B158" s="4"/>
      <c r="C158" s="173"/>
      <c r="D158" s="173"/>
      <c r="E158" s="173"/>
      <c r="F158" s="173"/>
      <c r="G158" s="17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 ht="15.75" customHeight="1">
      <c r="A159" s="4"/>
      <c r="B159" s="4"/>
      <c r="C159" s="173"/>
      <c r="D159" s="173"/>
      <c r="E159" s="173"/>
      <c r="F159" s="173"/>
      <c r="G159" s="17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 ht="15.75" customHeight="1">
      <c r="A160" s="4"/>
      <c r="B160" s="4"/>
      <c r="C160" s="173"/>
      <c r="D160" s="173"/>
      <c r="E160" s="173"/>
      <c r="F160" s="173"/>
      <c r="G160" s="17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 ht="15.75" customHeight="1">
      <c r="A161" s="4"/>
      <c r="B161" s="4"/>
      <c r="C161" s="173"/>
      <c r="D161" s="173"/>
      <c r="E161" s="173"/>
      <c r="F161" s="173"/>
      <c r="G161" s="17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 ht="15.75" customHeight="1">
      <c r="A162" s="4"/>
      <c r="B162" s="4"/>
      <c r="C162" s="173"/>
      <c r="D162" s="173"/>
      <c r="E162" s="173"/>
      <c r="F162" s="173"/>
      <c r="G162" s="17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 ht="15.75" customHeight="1">
      <c r="A163" s="4"/>
      <c r="B163" s="4"/>
      <c r="C163" s="173"/>
      <c r="D163" s="173"/>
      <c r="E163" s="173"/>
      <c r="F163" s="173"/>
      <c r="G163" s="17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 ht="15.75" customHeight="1">
      <c r="A164" s="4"/>
      <c r="B164" s="4"/>
      <c r="C164" s="173"/>
      <c r="D164" s="173"/>
      <c r="E164" s="173"/>
      <c r="F164" s="173"/>
      <c r="G164" s="17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 ht="15.75" customHeight="1">
      <c r="A165" s="4"/>
      <c r="B165" s="4"/>
      <c r="C165" s="173"/>
      <c r="D165" s="173"/>
      <c r="E165" s="173"/>
      <c r="F165" s="173"/>
      <c r="G165" s="17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 ht="15.75" customHeight="1">
      <c r="A166" s="4"/>
      <c r="B166" s="4"/>
      <c r="C166" s="173"/>
      <c r="D166" s="173"/>
      <c r="E166" s="173"/>
      <c r="F166" s="173"/>
      <c r="G166" s="17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 ht="15.75" customHeight="1">
      <c r="A167" s="4"/>
      <c r="B167" s="4"/>
      <c r="C167" s="173"/>
      <c r="D167" s="173"/>
      <c r="E167" s="173"/>
      <c r="F167" s="173"/>
      <c r="G167" s="17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 ht="15.75" customHeight="1">
      <c r="A168" s="4"/>
      <c r="B168" s="4"/>
      <c r="C168" s="173"/>
      <c r="D168" s="173"/>
      <c r="E168" s="173"/>
      <c r="F168" s="173"/>
      <c r="G168" s="17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 ht="15.75" customHeight="1">
      <c r="A169" s="4"/>
      <c r="B169" s="4"/>
      <c r="C169" s="173"/>
      <c r="D169" s="173"/>
      <c r="E169" s="173"/>
      <c r="F169" s="173"/>
      <c r="G169" s="17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 ht="15.75" customHeight="1">
      <c r="A170" s="4"/>
      <c r="B170" s="4"/>
      <c r="C170" s="173"/>
      <c r="D170" s="173"/>
      <c r="E170" s="173"/>
      <c r="F170" s="173"/>
      <c r="G170" s="17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 ht="15.75" customHeight="1">
      <c r="A171" s="4"/>
      <c r="B171" s="4"/>
      <c r="C171" s="173"/>
      <c r="D171" s="173"/>
      <c r="E171" s="173"/>
      <c r="F171" s="173"/>
      <c r="G171" s="17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 ht="15.75" customHeight="1">
      <c r="A172" s="4"/>
      <c r="B172" s="4"/>
      <c r="C172" s="173"/>
      <c r="D172" s="173"/>
      <c r="E172" s="173"/>
      <c r="F172" s="173"/>
      <c r="G172" s="17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 ht="15.75" customHeight="1">
      <c r="A173" s="4"/>
      <c r="B173" s="4"/>
      <c r="C173" s="173"/>
      <c r="D173" s="173"/>
      <c r="E173" s="173"/>
      <c r="F173" s="173"/>
      <c r="G173" s="17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 ht="15.75" customHeight="1">
      <c r="A174" s="4"/>
      <c r="B174" s="4"/>
      <c r="C174" s="173"/>
      <c r="D174" s="173"/>
      <c r="E174" s="173"/>
      <c r="F174" s="173"/>
      <c r="G174" s="17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 ht="15.75" customHeight="1">
      <c r="A175" s="4"/>
      <c r="B175" s="4"/>
      <c r="C175" s="173"/>
      <c r="D175" s="173"/>
      <c r="E175" s="173"/>
      <c r="F175" s="173"/>
      <c r="G175" s="17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 ht="15.75" customHeight="1">
      <c r="A176" s="4"/>
      <c r="B176" s="4"/>
      <c r="C176" s="173"/>
      <c r="D176" s="173"/>
      <c r="E176" s="173"/>
      <c r="F176" s="173"/>
      <c r="G176" s="17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 ht="15.75" customHeight="1">
      <c r="A177" s="4"/>
      <c r="B177" s="4"/>
      <c r="C177" s="173"/>
      <c r="D177" s="173"/>
      <c r="E177" s="173"/>
      <c r="F177" s="173"/>
      <c r="G177" s="17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 ht="15.75" customHeight="1">
      <c r="A178" s="4"/>
      <c r="B178" s="4"/>
      <c r="C178" s="173"/>
      <c r="D178" s="173"/>
      <c r="E178" s="173"/>
      <c r="F178" s="173"/>
      <c r="G178" s="17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 ht="15.75" customHeight="1">
      <c r="A179" s="4"/>
      <c r="B179" s="4"/>
      <c r="C179" s="173"/>
      <c r="D179" s="173"/>
      <c r="E179" s="173"/>
      <c r="F179" s="173"/>
      <c r="G179" s="17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 ht="15.75" customHeight="1">
      <c r="A180" s="4"/>
      <c r="B180" s="4"/>
      <c r="C180" s="173"/>
      <c r="D180" s="173"/>
      <c r="E180" s="173"/>
      <c r="F180" s="173"/>
      <c r="G180" s="17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 ht="15.75" customHeight="1">
      <c r="A181" s="4"/>
      <c r="B181" s="4"/>
      <c r="C181" s="173"/>
      <c r="D181" s="173"/>
      <c r="E181" s="173"/>
      <c r="F181" s="173"/>
      <c r="G181" s="17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 ht="15.75" customHeight="1">
      <c r="A182" s="4"/>
      <c r="B182" s="4"/>
      <c r="C182" s="173"/>
      <c r="D182" s="173"/>
      <c r="E182" s="173"/>
      <c r="F182" s="173"/>
      <c r="G182" s="17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 ht="15.75" customHeight="1">
      <c r="A183" s="4"/>
      <c r="B183" s="4"/>
      <c r="C183" s="173"/>
      <c r="D183" s="173"/>
      <c r="E183" s="173"/>
      <c r="F183" s="173"/>
      <c r="G183" s="17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 ht="15.75" customHeight="1">
      <c r="A184" s="4"/>
      <c r="B184" s="4"/>
      <c r="C184" s="173"/>
      <c r="D184" s="173"/>
      <c r="E184" s="173"/>
      <c r="F184" s="173"/>
      <c r="G184" s="17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 ht="15.75" customHeight="1">
      <c r="A185" s="4"/>
      <c r="B185" s="4"/>
      <c r="C185" s="173"/>
      <c r="D185" s="173"/>
      <c r="E185" s="173"/>
      <c r="F185" s="173"/>
      <c r="G185" s="17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 ht="15.75" customHeight="1">
      <c r="A186" s="4"/>
      <c r="B186" s="4"/>
      <c r="C186" s="173"/>
      <c r="D186" s="173"/>
      <c r="E186" s="173"/>
      <c r="F186" s="173"/>
      <c r="G186" s="17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 ht="15.75" customHeight="1">
      <c r="A187" s="4"/>
      <c r="B187" s="4"/>
      <c r="C187" s="173"/>
      <c r="D187" s="173"/>
      <c r="E187" s="173"/>
      <c r="F187" s="173"/>
      <c r="G187" s="17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 ht="15.75" customHeight="1">
      <c r="A188" s="4"/>
      <c r="B188" s="4"/>
      <c r="C188" s="173"/>
      <c r="D188" s="173"/>
      <c r="E188" s="173"/>
      <c r="F188" s="173"/>
      <c r="G188" s="17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 ht="15.75" customHeight="1">
      <c r="A189" s="4"/>
      <c r="B189" s="4"/>
      <c r="C189" s="173"/>
      <c r="D189" s="173"/>
      <c r="E189" s="173"/>
      <c r="F189" s="173"/>
      <c r="G189" s="17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 ht="15.75" customHeight="1">
      <c r="A190" s="4"/>
      <c r="B190" s="4"/>
      <c r="C190" s="173"/>
      <c r="D190" s="173"/>
      <c r="E190" s="173"/>
      <c r="F190" s="173"/>
      <c r="G190" s="17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 ht="15.75" customHeight="1">
      <c r="A191" s="4"/>
      <c r="B191" s="4"/>
      <c r="C191" s="173"/>
      <c r="D191" s="173"/>
      <c r="E191" s="173"/>
      <c r="F191" s="173"/>
      <c r="G191" s="17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 ht="15.75" customHeight="1">
      <c r="A192" s="4"/>
      <c r="B192" s="4"/>
      <c r="C192" s="173"/>
      <c r="D192" s="173"/>
      <c r="E192" s="173"/>
      <c r="F192" s="173"/>
      <c r="G192" s="17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 ht="15.75" customHeight="1">
      <c r="A193" s="4"/>
      <c r="B193" s="4"/>
      <c r="C193" s="173"/>
      <c r="D193" s="173"/>
      <c r="E193" s="173"/>
      <c r="F193" s="173"/>
      <c r="G193" s="17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 ht="15.75" customHeight="1">
      <c r="A194" s="4"/>
      <c r="B194" s="4"/>
      <c r="C194" s="173"/>
      <c r="D194" s="173"/>
      <c r="E194" s="173"/>
      <c r="F194" s="173"/>
      <c r="G194" s="17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 ht="15.75" customHeight="1">
      <c r="A195" s="4"/>
      <c r="B195" s="4"/>
      <c r="C195" s="173"/>
      <c r="D195" s="173"/>
      <c r="E195" s="173"/>
      <c r="F195" s="173"/>
      <c r="G195" s="17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 ht="15.75" customHeight="1">
      <c r="A196" s="4"/>
      <c r="B196" s="4"/>
      <c r="C196" s="173"/>
      <c r="D196" s="173"/>
      <c r="E196" s="173"/>
      <c r="F196" s="173"/>
      <c r="G196" s="17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 ht="15.75" customHeight="1">
      <c r="A197" s="4"/>
      <c r="B197" s="4"/>
      <c r="C197" s="173"/>
      <c r="D197" s="173"/>
      <c r="E197" s="173"/>
      <c r="F197" s="173"/>
      <c r="G197" s="17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 ht="15.75" customHeight="1">
      <c r="A198" s="4"/>
      <c r="B198" s="4"/>
      <c r="C198" s="173"/>
      <c r="D198" s="173"/>
      <c r="E198" s="173"/>
      <c r="F198" s="173"/>
      <c r="G198" s="17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 ht="15.75" customHeight="1">
      <c r="A199" s="4"/>
      <c r="B199" s="4"/>
      <c r="C199" s="173"/>
      <c r="D199" s="173"/>
      <c r="E199" s="173"/>
      <c r="F199" s="173"/>
      <c r="G199" s="17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 ht="15.75" customHeight="1">
      <c r="A200" s="4"/>
      <c r="B200" s="4"/>
      <c r="C200" s="173"/>
      <c r="D200" s="173"/>
      <c r="E200" s="173"/>
      <c r="F200" s="173"/>
      <c r="G200" s="17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 ht="15.75" customHeight="1">
      <c r="A201" s="4"/>
      <c r="B201" s="4"/>
      <c r="C201" s="173"/>
      <c r="D201" s="173"/>
      <c r="E201" s="173"/>
      <c r="F201" s="173"/>
      <c r="G201" s="17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 ht="15.75" customHeight="1">
      <c r="A202" s="4"/>
      <c r="B202" s="4"/>
      <c r="C202" s="173"/>
      <c r="D202" s="173"/>
      <c r="E202" s="173"/>
      <c r="F202" s="173"/>
      <c r="G202" s="17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 ht="15.75" customHeight="1">
      <c r="A203" s="4"/>
      <c r="B203" s="4"/>
      <c r="C203" s="173"/>
      <c r="D203" s="173"/>
      <c r="E203" s="173"/>
      <c r="F203" s="173"/>
      <c r="G203" s="17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 ht="15.75" customHeight="1">
      <c r="A204" s="4"/>
      <c r="B204" s="4"/>
      <c r="C204" s="173"/>
      <c r="D204" s="173"/>
      <c r="E204" s="173"/>
      <c r="F204" s="173"/>
      <c r="G204" s="17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 ht="15.75" customHeight="1">
      <c r="A205" s="4"/>
      <c r="B205" s="4"/>
      <c r="C205" s="173"/>
      <c r="D205" s="173"/>
      <c r="E205" s="173"/>
      <c r="F205" s="173"/>
      <c r="G205" s="17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 ht="15.75" customHeight="1">
      <c r="A206" s="4"/>
      <c r="B206" s="4"/>
      <c r="C206" s="173"/>
      <c r="D206" s="173"/>
      <c r="E206" s="173"/>
      <c r="F206" s="173"/>
      <c r="G206" s="17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 ht="15.75" customHeight="1">
      <c r="A207" s="4"/>
      <c r="B207" s="4"/>
      <c r="C207" s="173"/>
      <c r="D207" s="173"/>
      <c r="E207" s="173"/>
      <c r="F207" s="173"/>
      <c r="G207" s="17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 ht="15.75" customHeight="1">
      <c r="A208" s="4"/>
      <c r="B208" s="4"/>
      <c r="C208" s="173"/>
      <c r="D208" s="173"/>
      <c r="E208" s="173"/>
      <c r="F208" s="173"/>
      <c r="G208" s="17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 ht="15.75" customHeight="1">
      <c r="A209" s="4"/>
      <c r="B209" s="4"/>
      <c r="C209" s="173"/>
      <c r="D209" s="173"/>
      <c r="E209" s="173"/>
      <c r="F209" s="173"/>
      <c r="G209" s="17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 ht="15.75" customHeight="1">
      <c r="A210" s="4"/>
      <c r="B210" s="4"/>
      <c r="C210" s="173"/>
      <c r="D210" s="173"/>
      <c r="E210" s="173"/>
      <c r="F210" s="173"/>
      <c r="G210" s="17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 ht="15.75" customHeight="1">
      <c r="A211" s="4"/>
      <c r="B211" s="4"/>
      <c r="C211" s="173"/>
      <c r="D211" s="173"/>
      <c r="E211" s="173"/>
      <c r="F211" s="173"/>
      <c r="G211" s="17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 ht="15.75" customHeight="1">
      <c r="A212" s="4"/>
      <c r="B212" s="4"/>
      <c r="C212" s="173"/>
      <c r="D212" s="173"/>
      <c r="E212" s="173"/>
      <c r="F212" s="173"/>
      <c r="G212" s="17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 ht="15.75" customHeight="1">
      <c r="A213" s="4"/>
      <c r="B213" s="4"/>
      <c r="C213" s="173"/>
      <c r="D213" s="173"/>
      <c r="E213" s="173"/>
      <c r="F213" s="173"/>
      <c r="G213" s="17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 ht="15.75" customHeight="1">
      <c r="A214" s="4"/>
      <c r="B214" s="4"/>
      <c r="C214" s="173"/>
      <c r="D214" s="173"/>
      <c r="E214" s="173"/>
      <c r="F214" s="173"/>
      <c r="G214" s="17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 ht="15.75" customHeight="1">
      <c r="A215" s="4"/>
      <c r="B215" s="4"/>
      <c r="C215" s="173"/>
      <c r="D215" s="173"/>
      <c r="E215" s="173"/>
      <c r="F215" s="173"/>
      <c r="G215" s="17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 ht="15.75" customHeight="1">
      <c r="A216" s="4"/>
      <c r="B216" s="4"/>
      <c r="C216" s="173"/>
      <c r="D216" s="173"/>
      <c r="E216" s="173"/>
      <c r="F216" s="173"/>
      <c r="G216" s="17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 ht="15.75" customHeight="1">
      <c r="A217" s="4"/>
      <c r="B217" s="4"/>
      <c r="C217" s="173"/>
      <c r="D217" s="173"/>
      <c r="E217" s="173"/>
      <c r="F217" s="173"/>
      <c r="G217" s="17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 ht="15.75" customHeight="1">
      <c r="A218" s="4"/>
      <c r="B218" s="4"/>
      <c r="C218" s="173"/>
      <c r="D218" s="173"/>
      <c r="E218" s="173"/>
      <c r="F218" s="173"/>
      <c r="G218" s="17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 ht="15.75" customHeight="1">
      <c r="A219" s="4"/>
      <c r="B219" s="4"/>
      <c r="C219" s="173"/>
      <c r="D219" s="173"/>
      <c r="E219" s="173"/>
      <c r="F219" s="173"/>
      <c r="G219" s="17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 ht="15.75" customHeight="1">
      <c r="A220" s="4"/>
      <c r="B220" s="4"/>
      <c r="C220" s="173"/>
      <c r="D220" s="173"/>
      <c r="E220" s="173"/>
      <c r="F220" s="173"/>
      <c r="G220" s="17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 ht="15.75" customHeight="1">
      <c r="A221" s="4"/>
      <c r="B221" s="4"/>
      <c r="C221" s="173"/>
      <c r="D221" s="173"/>
      <c r="E221" s="173"/>
      <c r="F221" s="173"/>
      <c r="G221" s="17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 ht="15.75" customHeight="1">
      <c r="A222" s="4"/>
      <c r="B222" s="4"/>
      <c r="C222" s="173"/>
      <c r="D222" s="173"/>
      <c r="E222" s="173"/>
      <c r="F222" s="173"/>
      <c r="G222" s="17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 ht="15.75" customHeight="1">
      <c r="A223" s="4"/>
      <c r="B223" s="4"/>
      <c r="C223" s="173"/>
      <c r="D223" s="173"/>
      <c r="E223" s="173"/>
      <c r="F223" s="173"/>
      <c r="G223" s="17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 ht="15.75" customHeight="1">
      <c r="A224" s="4"/>
      <c r="B224" s="4"/>
      <c r="C224" s="173"/>
      <c r="D224" s="173"/>
      <c r="E224" s="173"/>
      <c r="F224" s="173"/>
      <c r="G224" s="17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 ht="15.75" customHeight="1">
      <c r="A225" s="4"/>
      <c r="B225" s="4"/>
      <c r="C225" s="173"/>
      <c r="D225" s="173"/>
      <c r="E225" s="173"/>
      <c r="F225" s="173"/>
      <c r="G225" s="17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 ht="15.75" customHeight="1">
      <c r="A226" s="4"/>
      <c r="B226" s="4"/>
      <c r="C226" s="173"/>
      <c r="D226" s="173"/>
      <c r="E226" s="173"/>
      <c r="F226" s="173"/>
      <c r="G226" s="17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 ht="15.75" customHeight="1">
      <c r="A227" s="4"/>
      <c r="B227" s="4"/>
      <c r="C227" s="173"/>
      <c r="D227" s="173"/>
      <c r="E227" s="173"/>
      <c r="F227" s="173"/>
      <c r="G227" s="17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 ht="15.75" customHeight="1">
      <c r="A228" s="4"/>
      <c r="B228" s="4"/>
      <c r="C228" s="173"/>
      <c r="D228" s="173"/>
      <c r="E228" s="173"/>
      <c r="F228" s="173"/>
      <c r="G228" s="17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 ht="15.75" customHeight="1">
      <c r="A229" s="4"/>
      <c r="B229" s="4"/>
      <c r="C229" s="173"/>
      <c r="D229" s="173"/>
      <c r="E229" s="173"/>
      <c r="F229" s="173"/>
      <c r="G229" s="17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 ht="15.75" customHeight="1">
      <c r="A230" s="4"/>
      <c r="B230" s="4"/>
      <c r="C230" s="173"/>
      <c r="D230" s="173"/>
      <c r="E230" s="173"/>
      <c r="F230" s="173"/>
      <c r="G230" s="17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 ht="15.75" customHeight="1">
      <c r="A231" s="4"/>
      <c r="B231" s="4"/>
      <c r="C231" s="173"/>
      <c r="D231" s="173"/>
      <c r="E231" s="173"/>
      <c r="F231" s="173"/>
      <c r="G231" s="17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 ht="15.75" customHeight="1">
      <c r="A232" s="4"/>
      <c r="B232" s="4"/>
      <c r="C232" s="173"/>
      <c r="D232" s="173"/>
      <c r="E232" s="173"/>
      <c r="F232" s="173"/>
      <c r="G232" s="17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 ht="15.75" customHeight="1">
      <c r="A233" s="4"/>
      <c r="B233" s="4"/>
      <c r="C233" s="173"/>
      <c r="D233" s="173"/>
      <c r="E233" s="173"/>
      <c r="F233" s="173"/>
      <c r="G233" s="17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 ht="15.75" customHeight="1">
      <c r="A234" s="4"/>
      <c r="B234" s="4"/>
      <c r="C234" s="173"/>
      <c r="D234" s="173"/>
      <c r="E234" s="173"/>
      <c r="F234" s="173"/>
      <c r="G234" s="17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 ht="15.75" customHeight="1">
      <c r="A235" s="4"/>
      <c r="B235" s="4"/>
      <c r="C235" s="173"/>
      <c r="D235" s="173"/>
      <c r="E235" s="173"/>
      <c r="F235" s="173"/>
      <c r="G235" s="17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 ht="15.75" customHeight="1">
      <c r="A236" s="4"/>
      <c r="B236" s="4"/>
      <c r="C236" s="173"/>
      <c r="D236" s="173"/>
      <c r="E236" s="173"/>
      <c r="F236" s="173"/>
      <c r="G236" s="17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 ht="15.75" customHeight="1">
      <c r="A237" s="4"/>
      <c r="B237" s="4"/>
      <c r="C237" s="173"/>
      <c r="D237" s="173"/>
      <c r="E237" s="173"/>
      <c r="F237" s="173"/>
      <c r="G237" s="17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 ht="15.75" customHeight="1">
      <c r="A238" s="4"/>
      <c r="B238" s="4"/>
      <c r="C238" s="173"/>
      <c r="D238" s="173"/>
      <c r="E238" s="173"/>
      <c r="F238" s="173"/>
      <c r="G238" s="17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 ht="15.75" customHeight="1">
      <c r="A239" s="4"/>
      <c r="B239" s="4"/>
      <c r="C239" s="173"/>
      <c r="D239" s="173"/>
      <c r="E239" s="173"/>
      <c r="F239" s="173"/>
      <c r="G239" s="17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 ht="15.75" customHeight="1">
      <c r="A240" s="4"/>
      <c r="B240" s="4"/>
      <c r="C240" s="173"/>
      <c r="D240" s="173"/>
      <c r="E240" s="173"/>
      <c r="F240" s="173"/>
      <c r="G240" s="17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 ht="15.75" customHeight="1">
      <c r="A241" s="4"/>
      <c r="B241" s="4"/>
      <c r="C241" s="173"/>
      <c r="D241" s="173"/>
      <c r="E241" s="173"/>
      <c r="F241" s="173"/>
      <c r="G241" s="17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 ht="15.75" customHeight="1">
      <c r="A242" s="4"/>
      <c r="B242" s="4"/>
      <c r="C242" s="173"/>
      <c r="D242" s="173"/>
      <c r="E242" s="173"/>
      <c r="F242" s="173"/>
      <c r="G242" s="17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 ht="15.75" customHeight="1">
      <c r="A243" s="4"/>
      <c r="B243" s="4"/>
      <c r="C243" s="173"/>
      <c r="D243" s="173"/>
      <c r="E243" s="173"/>
      <c r="F243" s="173"/>
      <c r="G243" s="17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 ht="15.75" customHeight="1">
      <c r="A244" s="4"/>
      <c r="B244" s="4"/>
      <c r="C244" s="173"/>
      <c r="D244" s="173"/>
      <c r="E244" s="173"/>
      <c r="F244" s="173"/>
      <c r="G244" s="17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 ht="15.75" customHeight="1">
      <c r="A245" s="4"/>
      <c r="B245" s="4"/>
      <c r="C245" s="173"/>
      <c r="D245" s="173"/>
      <c r="E245" s="173"/>
      <c r="F245" s="173"/>
      <c r="G245" s="17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 ht="15.75" customHeight="1">
      <c r="A246" s="4"/>
      <c r="B246" s="4"/>
      <c r="C246" s="173"/>
      <c r="D246" s="173"/>
      <c r="E246" s="173"/>
      <c r="F246" s="173"/>
      <c r="G246" s="17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 ht="15.75" customHeight="1">
      <c r="A247" s="4"/>
      <c r="B247" s="4"/>
      <c r="C247" s="173"/>
      <c r="D247" s="173"/>
      <c r="E247" s="173"/>
      <c r="F247" s="173"/>
      <c r="G247" s="17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 ht="15.75" customHeight="1">
      <c r="A248" s="4"/>
      <c r="B248" s="4"/>
      <c r="C248" s="173"/>
      <c r="D248" s="173"/>
      <c r="E248" s="173"/>
      <c r="F248" s="173"/>
      <c r="G248" s="17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 ht="15.75" customHeight="1">
      <c r="A249" s="4"/>
      <c r="B249" s="4"/>
      <c r="C249" s="173"/>
      <c r="D249" s="173"/>
      <c r="E249" s="173"/>
      <c r="F249" s="173"/>
      <c r="G249" s="17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 ht="15.75" customHeight="1">
      <c r="A250" s="4"/>
      <c r="B250" s="4"/>
      <c r="C250" s="173"/>
      <c r="D250" s="173"/>
      <c r="E250" s="173"/>
      <c r="F250" s="173"/>
      <c r="G250" s="17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 ht="15.75" customHeight="1">
      <c r="A251" s="4"/>
      <c r="B251" s="4"/>
      <c r="C251" s="173"/>
      <c r="D251" s="173"/>
      <c r="E251" s="173"/>
      <c r="F251" s="173"/>
      <c r="G251" s="17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 ht="15.75" customHeight="1">
      <c r="A252" s="4"/>
      <c r="B252" s="4"/>
      <c r="C252" s="173"/>
      <c r="D252" s="173"/>
      <c r="E252" s="173"/>
      <c r="F252" s="173"/>
      <c r="G252" s="17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 ht="15.75" customHeight="1">
      <c r="A253" s="4"/>
      <c r="B253" s="4"/>
      <c r="C253" s="173"/>
      <c r="D253" s="173"/>
      <c r="E253" s="173"/>
      <c r="F253" s="173"/>
      <c r="G253" s="17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 ht="15.75" customHeight="1">
      <c r="A254" s="4"/>
      <c r="B254" s="4"/>
      <c r="C254" s="173"/>
      <c r="D254" s="173"/>
      <c r="E254" s="173"/>
      <c r="F254" s="173"/>
      <c r="G254" s="17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 ht="15.75" customHeight="1">
      <c r="A255" s="4"/>
      <c r="B255" s="4"/>
      <c r="C255" s="173"/>
      <c r="D255" s="173"/>
      <c r="E255" s="173"/>
      <c r="F255" s="173"/>
      <c r="G255" s="17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 ht="15.75" customHeight="1">
      <c r="A256" s="4"/>
      <c r="B256" s="4"/>
      <c r="C256" s="173"/>
      <c r="D256" s="173"/>
      <c r="E256" s="173"/>
      <c r="F256" s="173"/>
      <c r="G256" s="17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 ht="15.75" customHeight="1">
      <c r="A257" s="4"/>
      <c r="B257" s="4"/>
      <c r="C257" s="173"/>
      <c r="D257" s="173"/>
      <c r="E257" s="173"/>
      <c r="F257" s="173"/>
      <c r="G257" s="17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 ht="15.75" customHeight="1">
      <c r="A258" s="4"/>
      <c r="B258" s="4"/>
      <c r="C258" s="173"/>
      <c r="D258" s="173"/>
      <c r="E258" s="173"/>
      <c r="F258" s="173"/>
      <c r="G258" s="17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 ht="15.75" customHeight="1">
      <c r="A259" s="4"/>
      <c r="B259" s="4"/>
      <c r="C259" s="173"/>
      <c r="D259" s="173"/>
      <c r="E259" s="173"/>
      <c r="F259" s="173"/>
      <c r="G259" s="17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 ht="15.75" customHeight="1">
      <c r="A260" s="4"/>
      <c r="B260" s="4"/>
      <c r="C260" s="173"/>
      <c r="D260" s="173"/>
      <c r="E260" s="173"/>
      <c r="F260" s="173"/>
      <c r="G260" s="17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 ht="15.75" customHeight="1">
      <c r="A261" s="4"/>
      <c r="B261" s="4"/>
      <c r="C261" s="173"/>
      <c r="D261" s="173"/>
      <c r="E261" s="173"/>
      <c r="F261" s="173"/>
      <c r="G261" s="17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 ht="15.75" customHeight="1">
      <c r="A262" s="4"/>
      <c r="B262" s="4"/>
      <c r="C262" s="173"/>
      <c r="D262" s="173"/>
      <c r="E262" s="173"/>
      <c r="F262" s="173"/>
      <c r="G262" s="17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 ht="15.75" customHeight="1">
      <c r="A263" s="4"/>
      <c r="B263" s="4"/>
      <c r="C263" s="173"/>
      <c r="D263" s="173"/>
      <c r="E263" s="173"/>
      <c r="F263" s="173"/>
      <c r="G263" s="17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 ht="15.75" customHeight="1">
      <c r="A264" s="4"/>
      <c r="B264" s="4"/>
      <c r="C264" s="173"/>
      <c r="D264" s="173"/>
      <c r="E264" s="173"/>
      <c r="F264" s="173"/>
      <c r="G264" s="17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 ht="15.75" customHeight="1">
      <c r="A265" s="4"/>
      <c r="B265" s="4"/>
      <c r="C265" s="173"/>
      <c r="D265" s="173"/>
      <c r="E265" s="173"/>
      <c r="F265" s="173"/>
      <c r="G265" s="17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 ht="15.75" customHeight="1">
      <c r="A266" s="4"/>
      <c r="B266" s="4"/>
      <c r="C266" s="173"/>
      <c r="D266" s="173"/>
      <c r="E266" s="173"/>
      <c r="F266" s="173"/>
      <c r="G266" s="17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 ht="15.75" customHeight="1">
      <c r="A267" s="4"/>
      <c r="B267" s="4"/>
      <c r="C267" s="173"/>
      <c r="D267" s="173"/>
      <c r="E267" s="173"/>
      <c r="F267" s="173"/>
      <c r="G267" s="17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 ht="15.75" customHeight="1">
      <c r="A268" s="4"/>
      <c r="B268" s="4"/>
      <c r="C268" s="173"/>
      <c r="D268" s="173"/>
      <c r="E268" s="173"/>
      <c r="F268" s="173"/>
      <c r="G268" s="17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 ht="15.75" customHeight="1">
      <c r="A269" s="4"/>
      <c r="B269" s="4"/>
      <c r="C269" s="173"/>
      <c r="D269" s="173"/>
      <c r="E269" s="173"/>
      <c r="F269" s="173"/>
      <c r="G269" s="17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 ht="15.75" customHeight="1">
      <c r="A270" s="4"/>
      <c r="B270" s="4"/>
      <c r="C270" s="173"/>
      <c r="D270" s="173"/>
      <c r="E270" s="173"/>
      <c r="F270" s="173"/>
      <c r="G270" s="17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 ht="15.75" customHeight="1">
      <c r="A271" s="4"/>
      <c r="B271" s="4"/>
      <c r="C271" s="173"/>
      <c r="D271" s="173"/>
      <c r="E271" s="173"/>
      <c r="F271" s="173"/>
      <c r="G271" s="17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 ht="15.75" customHeight="1">
      <c r="A272" s="4"/>
      <c r="B272" s="4"/>
      <c r="C272" s="173"/>
      <c r="D272" s="173"/>
      <c r="E272" s="173"/>
      <c r="F272" s="173"/>
      <c r="G272" s="17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 ht="15.75" customHeight="1">
      <c r="A273" s="4"/>
      <c r="B273" s="4"/>
      <c r="C273" s="173"/>
      <c r="D273" s="173"/>
      <c r="E273" s="173"/>
      <c r="F273" s="173"/>
      <c r="G273" s="17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 ht="15.75" customHeight="1">
      <c r="A274" s="4"/>
      <c r="B274" s="4"/>
      <c r="C274" s="173"/>
      <c r="D274" s="173"/>
      <c r="E274" s="173"/>
      <c r="F274" s="173"/>
      <c r="G274" s="17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 ht="15.75" customHeight="1">
      <c r="A275" s="4"/>
      <c r="B275" s="4"/>
      <c r="C275" s="173"/>
      <c r="D275" s="173"/>
      <c r="E275" s="173"/>
      <c r="F275" s="173"/>
      <c r="G275" s="17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 ht="15.75" customHeight="1">
      <c r="A276" s="4"/>
      <c r="B276" s="4"/>
      <c r="C276" s="173"/>
      <c r="D276" s="173"/>
      <c r="E276" s="173"/>
      <c r="F276" s="173"/>
      <c r="G276" s="17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 ht="15.75" customHeight="1">
      <c r="A277" s="4"/>
      <c r="B277" s="4"/>
      <c r="C277" s="173"/>
      <c r="D277" s="173"/>
      <c r="E277" s="173"/>
      <c r="F277" s="173"/>
      <c r="G277" s="17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 ht="15.75" customHeight="1">
      <c r="A278" s="4"/>
      <c r="B278" s="4"/>
      <c r="C278" s="173"/>
      <c r="D278" s="173"/>
      <c r="E278" s="173"/>
      <c r="F278" s="173"/>
      <c r="G278" s="17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 ht="15.75" customHeight="1">
      <c r="A279" s="4"/>
      <c r="B279" s="4"/>
      <c r="C279" s="173"/>
      <c r="D279" s="173"/>
      <c r="E279" s="173"/>
      <c r="F279" s="173"/>
      <c r="G279" s="17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 ht="15.75" customHeight="1">
      <c r="A280" s="4"/>
      <c r="B280" s="4"/>
      <c r="C280" s="173"/>
      <c r="D280" s="173"/>
      <c r="E280" s="173"/>
      <c r="F280" s="173"/>
      <c r="G280" s="17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 ht="15.75" customHeight="1">
      <c r="A281" s="4"/>
      <c r="B281" s="4"/>
      <c r="C281" s="173"/>
      <c r="D281" s="173"/>
      <c r="E281" s="173"/>
      <c r="F281" s="173"/>
      <c r="G281" s="17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 ht="15.75" customHeight="1">
      <c r="A282" s="4"/>
      <c r="B282" s="4"/>
      <c r="C282" s="173"/>
      <c r="D282" s="173"/>
      <c r="E282" s="173"/>
      <c r="F282" s="173"/>
      <c r="G282" s="17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 ht="15.75" customHeight="1">
      <c r="A283" s="4"/>
      <c r="B283" s="4"/>
      <c r="C283" s="173"/>
      <c r="D283" s="173"/>
      <c r="E283" s="173"/>
      <c r="F283" s="173"/>
      <c r="G283" s="17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 ht="15.75" customHeight="1">
      <c r="A284" s="4"/>
      <c r="B284" s="4"/>
      <c r="C284" s="173"/>
      <c r="D284" s="173"/>
      <c r="E284" s="173"/>
      <c r="F284" s="173"/>
      <c r="G284" s="17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 ht="15.75" customHeight="1">
      <c r="A285" s="4"/>
      <c r="B285" s="4"/>
      <c r="C285" s="173"/>
      <c r="D285" s="173"/>
      <c r="E285" s="173"/>
      <c r="F285" s="173"/>
      <c r="G285" s="17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 ht="15.75" customHeight="1">
      <c r="A286" s="4"/>
      <c r="B286" s="4"/>
      <c r="C286" s="173"/>
      <c r="D286" s="173"/>
      <c r="E286" s="173"/>
      <c r="F286" s="173"/>
      <c r="G286" s="17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 ht="15.75" customHeight="1">
      <c r="A287" s="4"/>
      <c r="B287" s="4"/>
      <c r="C287" s="173"/>
      <c r="D287" s="173"/>
      <c r="E287" s="173"/>
      <c r="F287" s="173"/>
      <c r="G287" s="17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 ht="15.75" customHeight="1">
      <c r="A288" s="4"/>
      <c r="B288" s="4"/>
      <c r="C288" s="173"/>
      <c r="D288" s="173"/>
      <c r="E288" s="173"/>
      <c r="F288" s="173"/>
      <c r="G288" s="17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 ht="15.75" customHeight="1">
      <c r="A289" s="4"/>
      <c r="B289" s="4"/>
      <c r="C289" s="173"/>
      <c r="D289" s="173"/>
      <c r="E289" s="173"/>
      <c r="F289" s="173"/>
      <c r="G289" s="17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 ht="15.75" customHeight="1">
      <c r="A290" s="4"/>
      <c r="B290" s="4"/>
      <c r="C290" s="173"/>
      <c r="D290" s="173"/>
      <c r="E290" s="173"/>
      <c r="F290" s="173"/>
      <c r="G290" s="17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 ht="15.75" customHeight="1">
      <c r="A291" s="4"/>
      <c r="B291" s="4"/>
      <c r="C291" s="173"/>
      <c r="D291" s="173"/>
      <c r="E291" s="173"/>
      <c r="F291" s="173"/>
      <c r="G291" s="17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 ht="15.75" customHeight="1">
      <c r="A292" s="4"/>
      <c r="B292" s="4"/>
      <c r="C292" s="173"/>
      <c r="D292" s="173"/>
      <c r="E292" s="173"/>
      <c r="F292" s="173"/>
      <c r="G292" s="17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 ht="15.75" customHeight="1">
      <c r="A293" s="4"/>
      <c r="B293" s="4"/>
      <c r="C293" s="173"/>
      <c r="D293" s="173"/>
      <c r="E293" s="173"/>
      <c r="F293" s="173"/>
      <c r="G293" s="17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 ht="15.75" customHeight="1">
      <c r="A294" s="4"/>
      <c r="B294" s="4"/>
      <c r="C294" s="173"/>
      <c r="D294" s="173"/>
      <c r="E294" s="173"/>
      <c r="F294" s="173"/>
      <c r="G294" s="17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 ht="15.75" customHeight="1">
      <c r="A295" s="4"/>
      <c r="B295" s="4"/>
      <c r="C295" s="173"/>
      <c r="D295" s="173"/>
      <c r="E295" s="173"/>
      <c r="F295" s="173"/>
      <c r="G295" s="17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 ht="15.75" customHeight="1">
      <c r="A296" s="4"/>
      <c r="B296" s="4"/>
      <c r="C296" s="173"/>
      <c r="D296" s="173"/>
      <c r="E296" s="173"/>
      <c r="F296" s="173"/>
      <c r="G296" s="17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 ht="15.75" customHeight="1">
      <c r="A297" s="4"/>
      <c r="B297" s="4"/>
      <c r="C297" s="173"/>
      <c r="D297" s="173"/>
      <c r="E297" s="173"/>
      <c r="F297" s="173"/>
      <c r="G297" s="17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 ht="15.75" customHeight="1">
      <c r="A298" s="4"/>
      <c r="B298" s="4"/>
      <c r="C298" s="173"/>
      <c r="D298" s="173"/>
      <c r="E298" s="173"/>
      <c r="F298" s="173"/>
      <c r="G298" s="17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 ht="15.75" customHeight="1">
      <c r="A299" s="4"/>
      <c r="B299" s="4"/>
      <c r="C299" s="173"/>
      <c r="D299" s="173"/>
      <c r="E299" s="173"/>
      <c r="F299" s="173"/>
      <c r="G299" s="17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 ht="15.75" customHeight="1">
      <c r="A300" s="4"/>
      <c r="B300" s="4"/>
      <c r="C300" s="173"/>
      <c r="D300" s="173"/>
      <c r="E300" s="173"/>
      <c r="F300" s="173"/>
      <c r="G300" s="17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 ht="15.75" customHeight="1">
      <c r="A301" s="4"/>
      <c r="B301" s="4"/>
      <c r="C301" s="173"/>
      <c r="D301" s="173"/>
      <c r="E301" s="173"/>
      <c r="F301" s="173"/>
      <c r="G301" s="17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 ht="15.75" customHeight="1">
      <c r="A302" s="4"/>
      <c r="B302" s="4"/>
      <c r="C302" s="173"/>
      <c r="D302" s="173"/>
      <c r="E302" s="173"/>
      <c r="F302" s="173"/>
      <c r="G302" s="17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 ht="15.75" customHeight="1">
      <c r="A303" s="4"/>
      <c r="B303" s="4"/>
      <c r="C303" s="173"/>
      <c r="D303" s="173"/>
      <c r="E303" s="173"/>
      <c r="F303" s="173"/>
      <c r="G303" s="17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 ht="15.75" customHeight="1">
      <c r="A304" s="4"/>
      <c r="B304" s="4"/>
      <c r="C304" s="173"/>
      <c r="D304" s="173"/>
      <c r="E304" s="173"/>
      <c r="F304" s="173"/>
      <c r="G304" s="17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 ht="15.75" customHeight="1">
      <c r="A305" s="4"/>
      <c r="B305" s="4"/>
      <c r="C305" s="173"/>
      <c r="D305" s="173"/>
      <c r="E305" s="173"/>
      <c r="F305" s="173"/>
      <c r="G305" s="17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 ht="15.75" customHeight="1">
      <c r="A306" s="4"/>
      <c r="B306" s="4"/>
      <c r="C306" s="173"/>
      <c r="D306" s="173"/>
      <c r="E306" s="173"/>
      <c r="F306" s="173"/>
      <c r="G306" s="17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 ht="15.75" customHeight="1">
      <c r="A307" s="4"/>
      <c r="B307" s="4"/>
      <c r="C307" s="173"/>
      <c r="D307" s="173"/>
      <c r="E307" s="173"/>
      <c r="F307" s="173"/>
      <c r="G307" s="17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 ht="15.75" customHeight="1">
      <c r="A308" s="4"/>
      <c r="B308" s="4"/>
      <c r="C308" s="173"/>
      <c r="D308" s="173"/>
      <c r="E308" s="173"/>
      <c r="F308" s="173"/>
      <c r="G308" s="17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 ht="15.75" customHeight="1">
      <c r="A309" s="4"/>
      <c r="B309" s="4"/>
      <c r="C309" s="173"/>
      <c r="D309" s="173"/>
      <c r="E309" s="173"/>
      <c r="F309" s="173"/>
      <c r="G309" s="17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 ht="15.75" customHeight="1">
      <c r="A310" s="4"/>
      <c r="B310" s="4"/>
      <c r="C310" s="173"/>
      <c r="D310" s="173"/>
      <c r="E310" s="173"/>
      <c r="F310" s="173"/>
      <c r="G310" s="17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 ht="15.75" customHeight="1">
      <c r="A311" s="4"/>
      <c r="B311" s="4"/>
      <c r="C311" s="173"/>
      <c r="D311" s="173"/>
      <c r="E311" s="173"/>
      <c r="F311" s="173"/>
      <c r="G311" s="17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 ht="15.75" customHeight="1">
      <c r="A312" s="4"/>
      <c r="B312" s="4"/>
      <c r="C312" s="173"/>
      <c r="D312" s="173"/>
      <c r="E312" s="173"/>
      <c r="F312" s="173"/>
      <c r="G312" s="17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 ht="15.75" customHeight="1">
      <c r="A313" s="4"/>
      <c r="B313" s="4"/>
      <c r="C313" s="173"/>
      <c r="D313" s="173"/>
      <c r="E313" s="173"/>
      <c r="F313" s="173"/>
      <c r="G313" s="17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 ht="15.75" customHeight="1">
      <c r="A314" s="4"/>
      <c r="B314" s="4"/>
      <c r="C314" s="173"/>
      <c r="D314" s="173"/>
      <c r="E314" s="173"/>
      <c r="F314" s="173"/>
      <c r="G314" s="17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 ht="15.75" customHeight="1">
      <c r="A315" s="4"/>
      <c r="B315" s="4"/>
      <c r="C315" s="173"/>
      <c r="D315" s="173"/>
      <c r="E315" s="173"/>
      <c r="F315" s="173"/>
      <c r="G315" s="17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 ht="15.75" customHeight="1">
      <c r="A316" s="4"/>
      <c r="B316" s="4"/>
      <c r="C316" s="173"/>
      <c r="D316" s="173"/>
      <c r="E316" s="173"/>
      <c r="F316" s="173"/>
      <c r="G316" s="17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 ht="15.75" customHeight="1">
      <c r="A317" s="4"/>
      <c r="B317" s="4"/>
      <c r="C317" s="173"/>
      <c r="D317" s="173"/>
      <c r="E317" s="173"/>
      <c r="F317" s="173"/>
      <c r="G317" s="17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 ht="15.75" customHeight="1">
      <c r="A318" s="4"/>
      <c r="B318" s="4"/>
      <c r="C318" s="173"/>
      <c r="D318" s="173"/>
      <c r="E318" s="173"/>
      <c r="F318" s="173"/>
      <c r="G318" s="17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 ht="15.75" customHeight="1">
      <c r="A319" s="4"/>
      <c r="B319" s="4"/>
      <c r="C319" s="173"/>
      <c r="D319" s="173"/>
      <c r="E319" s="173"/>
      <c r="F319" s="173"/>
      <c r="G319" s="17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 ht="15.75" customHeight="1">
      <c r="A320" s="4"/>
      <c r="B320" s="4"/>
      <c r="C320" s="173"/>
      <c r="D320" s="173"/>
      <c r="E320" s="173"/>
      <c r="F320" s="173"/>
      <c r="G320" s="17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 ht="15.75" customHeight="1">
      <c r="A321" s="4"/>
      <c r="B321" s="4"/>
      <c r="C321" s="173"/>
      <c r="D321" s="173"/>
      <c r="E321" s="173"/>
      <c r="F321" s="173"/>
      <c r="G321" s="17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 ht="15.75" customHeight="1">
      <c r="A322" s="4"/>
      <c r="B322" s="4"/>
      <c r="C322" s="173"/>
      <c r="D322" s="173"/>
      <c r="E322" s="173"/>
      <c r="F322" s="173"/>
      <c r="G322" s="17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 ht="15.75" customHeight="1">
      <c r="A323" s="4"/>
      <c r="B323" s="4"/>
      <c r="C323" s="173"/>
      <c r="D323" s="173"/>
      <c r="E323" s="173"/>
      <c r="F323" s="173"/>
      <c r="G323" s="17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 ht="15.75" customHeight="1">
      <c r="A324" s="4"/>
      <c r="B324" s="4"/>
      <c r="C324" s="173"/>
      <c r="D324" s="173"/>
      <c r="E324" s="173"/>
      <c r="F324" s="173"/>
      <c r="G324" s="17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 ht="15.75" customHeight="1">
      <c r="A325" s="4"/>
      <c r="B325" s="4"/>
      <c r="C325" s="173"/>
      <c r="D325" s="173"/>
      <c r="E325" s="173"/>
      <c r="F325" s="173"/>
      <c r="G325" s="17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 ht="15.75" customHeight="1">
      <c r="A326" s="4"/>
      <c r="B326" s="4"/>
      <c r="C326" s="173"/>
      <c r="D326" s="173"/>
      <c r="E326" s="173"/>
      <c r="F326" s="173"/>
      <c r="G326" s="17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 ht="15.75" customHeight="1">
      <c r="A327" s="4"/>
      <c r="B327" s="4"/>
      <c r="C327" s="173"/>
      <c r="D327" s="173"/>
      <c r="E327" s="173"/>
      <c r="F327" s="173"/>
      <c r="G327" s="17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 ht="15.75" customHeight="1">
      <c r="A328" s="4"/>
      <c r="B328" s="4"/>
      <c r="C328" s="173"/>
      <c r="D328" s="173"/>
      <c r="E328" s="173"/>
      <c r="F328" s="173"/>
      <c r="G328" s="17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 ht="15.75" customHeight="1">
      <c r="A329" s="4"/>
      <c r="B329" s="4"/>
      <c r="C329" s="173"/>
      <c r="D329" s="173"/>
      <c r="E329" s="173"/>
      <c r="F329" s="173"/>
      <c r="G329" s="17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 ht="15.75" customHeight="1">
      <c r="A330" s="4"/>
      <c r="B330" s="4"/>
      <c r="C330" s="173"/>
      <c r="D330" s="173"/>
      <c r="E330" s="173"/>
      <c r="F330" s="173"/>
      <c r="G330" s="17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 ht="15.75" customHeight="1">
      <c r="A331" s="4"/>
      <c r="B331" s="4"/>
      <c r="C331" s="173"/>
      <c r="D331" s="173"/>
      <c r="E331" s="173"/>
      <c r="F331" s="173"/>
      <c r="G331" s="17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 ht="15.75" customHeight="1">
      <c r="A332" s="4"/>
      <c r="B332" s="4"/>
      <c r="C332" s="173"/>
      <c r="D332" s="173"/>
      <c r="E332" s="173"/>
      <c r="F332" s="173"/>
      <c r="G332" s="17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 ht="15.75" customHeight="1">
      <c r="A333" s="4"/>
      <c r="B333" s="4"/>
      <c r="C333" s="173"/>
      <c r="D333" s="173"/>
      <c r="E333" s="173"/>
      <c r="F333" s="173"/>
      <c r="G333" s="17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 ht="15.75" customHeight="1">
      <c r="A334" s="4"/>
      <c r="B334" s="4"/>
      <c r="C334" s="173"/>
      <c r="D334" s="173"/>
      <c r="E334" s="173"/>
      <c r="F334" s="173"/>
      <c r="G334" s="17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 ht="15.75" customHeight="1">
      <c r="A335" s="4"/>
      <c r="B335" s="4"/>
      <c r="C335" s="173"/>
      <c r="D335" s="173"/>
      <c r="E335" s="173"/>
      <c r="F335" s="173"/>
      <c r="G335" s="17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 ht="15.75" customHeight="1">
      <c r="A336" s="4"/>
      <c r="B336" s="4"/>
      <c r="C336" s="173"/>
      <c r="D336" s="173"/>
      <c r="E336" s="173"/>
      <c r="F336" s="173"/>
      <c r="G336" s="17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 ht="15.75" customHeight="1">
      <c r="A337" s="4"/>
      <c r="B337" s="4"/>
      <c r="C337" s="173"/>
      <c r="D337" s="173"/>
      <c r="E337" s="173"/>
      <c r="F337" s="173"/>
      <c r="G337" s="17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 ht="15.75" customHeight="1">
      <c r="A338" s="4"/>
      <c r="B338" s="4"/>
      <c r="C338" s="173"/>
      <c r="D338" s="173"/>
      <c r="E338" s="173"/>
      <c r="F338" s="173"/>
      <c r="G338" s="17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 ht="15.75" customHeight="1">
      <c r="A339" s="4"/>
      <c r="B339" s="4"/>
      <c r="C339" s="173"/>
      <c r="D339" s="173"/>
      <c r="E339" s="173"/>
      <c r="F339" s="173"/>
      <c r="G339" s="17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 ht="15.75" customHeight="1">
      <c r="A340" s="4"/>
      <c r="B340" s="4"/>
      <c r="C340" s="173"/>
      <c r="D340" s="173"/>
      <c r="E340" s="173"/>
      <c r="F340" s="173"/>
      <c r="G340" s="17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 ht="15.75" customHeight="1">
      <c r="A341" s="4"/>
      <c r="B341" s="4"/>
      <c r="C341" s="173"/>
      <c r="D341" s="173"/>
      <c r="E341" s="173"/>
      <c r="F341" s="173"/>
      <c r="G341" s="17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 ht="15.75" customHeight="1">
      <c r="A342" s="4"/>
      <c r="B342" s="4"/>
      <c r="C342" s="173"/>
      <c r="D342" s="173"/>
      <c r="E342" s="173"/>
      <c r="F342" s="173"/>
      <c r="G342" s="17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 ht="15.75" customHeight="1">
      <c r="A343" s="4"/>
      <c r="B343" s="4"/>
      <c r="C343" s="173"/>
      <c r="D343" s="173"/>
      <c r="E343" s="173"/>
      <c r="F343" s="173"/>
      <c r="G343" s="17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 ht="15.75" customHeight="1">
      <c r="A344" s="4"/>
      <c r="B344" s="4"/>
      <c r="C344" s="173"/>
      <c r="D344" s="173"/>
      <c r="E344" s="173"/>
      <c r="F344" s="173"/>
      <c r="G344" s="17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 ht="15.75" customHeight="1">
      <c r="A345" s="4"/>
      <c r="B345" s="4"/>
      <c r="C345" s="173"/>
      <c r="D345" s="173"/>
      <c r="E345" s="173"/>
      <c r="F345" s="173"/>
      <c r="G345" s="17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 ht="15.75" customHeight="1">
      <c r="A346" s="4"/>
      <c r="B346" s="4"/>
      <c r="C346" s="173"/>
      <c r="D346" s="173"/>
      <c r="E346" s="173"/>
      <c r="F346" s="173"/>
      <c r="G346" s="17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 ht="15.75" customHeight="1">
      <c r="A347" s="4"/>
      <c r="B347" s="4"/>
      <c r="C347" s="173"/>
      <c r="D347" s="173"/>
      <c r="E347" s="173"/>
      <c r="F347" s="173"/>
      <c r="G347" s="17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 ht="15.75" customHeight="1">
      <c r="A348" s="4"/>
      <c r="B348" s="4"/>
      <c r="C348" s="173"/>
      <c r="D348" s="173"/>
      <c r="E348" s="173"/>
      <c r="F348" s="173"/>
      <c r="G348" s="17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 ht="15.75" customHeight="1">
      <c r="A349" s="4"/>
      <c r="B349" s="4"/>
      <c r="C349" s="173"/>
      <c r="D349" s="173"/>
      <c r="E349" s="173"/>
      <c r="F349" s="173"/>
      <c r="G349" s="17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 ht="15.75" customHeight="1">
      <c r="A350" s="4"/>
      <c r="B350" s="4"/>
      <c r="C350" s="173"/>
      <c r="D350" s="173"/>
      <c r="E350" s="173"/>
      <c r="F350" s="173"/>
      <c r="G350" s="17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 ht="15.75" customHeight="1">
      <c r="A351" s="4"/>
      <c r="B351" s="4"/>
      <c r="C351" s="173"/>
      <c r="D351" s="173"/>
      <c r="E351" s="173"/>
      <c r="F351" s="173"/>
      <c r="G351" s="17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 ht="15.75" customHeight="1">
      <c r="A352" s="4"/>
      <c r="B352" s="4"/>
      <c r="C352" s="173"/>
      <c r="D352" s="173"/>
      <c r="E352" s="173"/>
      <c r="F352" s="173"/>
      <c r="G352" s="17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 ht="15.75" customHeight="1">
      <c r="A353" s="4"/>
      <c r="B353" s="4"/>
      <c r="C353" s="173"/>
      <c r="D353" s="173"/>
      <c r="E353" s="173"/>
      <c r="F353" s="173"/>
      <c r="G353" s="17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 ht="15.75" customHeight="1">
      <c r="A354" s="4"/>
      <c r="B354" s="4"/>
      <c r="C354" s="173"/>
      <c r="D354" s="173"/>
      <c r="E354" s="173"/>
      <c r="F354" s="173"/>
      <c r="G354" s="17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 ht="15.75" customHeight="1">
      <c r="A355" s="4"/>
      <c r="B355" s="4"/>
      <c r="C355" s="173"/>
      <c r="D355" s="173"/>
      <c r="E355" s="173"/>
      <c r="F355" s="173"/>
      <c r="G355" s="17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 ht="15.75" customHeight="1">
      <c r="A356" s="4"/>
      <c r="B356" s="4"/>
      <c r="C356" s="173"/>
      <c r="D356" s="173"/>
      <c r="E356" s="173"/>
      <c r="F356" s="173"/>
      <c r="G356" s="17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 ht="15.75" customHeight="1">
      <c r="A357" s="4"/>
      <c r="B357" s="4"/>
      <c r="C357" s="173"/>
      <c r="D357" s="173"/>
      <c r="E357" s="173"/>
      <c r="F357" s="173"/>
      <c r="G357" s="17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 ht="15.75" customHeight="1">
      <c r="A358" s="4"/>
      <c r="B358" s="4"/>
      <c r="C358" s="173"/>
      <c r="D358" s="173"/>
      <c r="E358" s="173"/>
      <c r="F358" s="173"/>
      <c r="G358" s="17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 ht="15.75" customHeight="1">
      <c r="A359" s="4"/>
      <c r="B359" s="4"/>
      <c r="C359" s="173"/>
      <c r="D359" s="173"/>
      <c r="E359" s="173"/>
      <c r="F359" s="173"/>
      <c r="G359" s="17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 ht="15.75" customHeight="1">
      <c r="A360" s="4"/>
      <c r="B360" s="4"/>
      <c r="C360" s="173"/>
      <c r="D360" s="173"/>
      <c r="E360" s="173"/>
      <c r="F360" s="173"/>
      <c r="G360" s="17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 ht="15.75" customHeight="1">
      <c r="A361" s="4"/>
      <c r="B361" s="4"/>
      <c r="C361" s="173"/>
      <c r="D361" s="173"/>
      <c r="E361" s="173"/>
      <c r="F361" s="173"/>
      <c r="G361" s="17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 ht="15.75" customHeight="1">
      <c r="A362" s="4"/>
      <c r="B362" s="4"/>
      <c r="C362" s="173"/>
      <c r="D362" s="173"/>
      <c r="E362" s="173"/>
      <c r="F362" s="173"/>
      <c r="G362" s="17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 ht="15.75" customHeight="1">
      <c r="A363" s="4"/>
      <c r="B363" s="4"/>
      <c r="C363" s="173"/>
      <c r="D363" s="173"/>
      <c r="E363" s="173"/>
      <c r="F363" s="173"/>
      <c r="G363" s="17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 ht="15.75" customHeight="1">
      <c r="A364" s="4"/>
      <c r="B364" s="4"/>
      <c r="C364" s="173"/>
      <c r="D364" s="173"/>
      <c r="E364" s="173"/>
      <c r="F364" s="173"/>
      <c r="G364" s="17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 ht="15.75" customHeight="1">
      <c r="A365" s="4"/>
      <c r="B365" s="4"/>
      <c r="C365" s="173"/>
      <c r="D365" s="173"/>
      <c r="E365" s="173"/>
      <c r="F365" s="173"/>
      <c r="G365" s="17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 ht="15.75" customHeight="1">
      <c r="A366" s="4"/>
      <c r="B366" s="4"/>
      <c r="C366" s="173"/>
      <c r="D366" s="173"/>
      <c r="E366" s="173"/>
      <c r="F366" s="173"/>
      <c r="G366" s="17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 ht="15.75" customHeight="1">
      <c r="A367" s="4"/>
      <c r="B367" s="4"/>
      <c r="C367" s="173"/>
      <c r="D367" s="173"/>
      <c r="E367" s="173"/>
      <c r="F367" s="173"/>
      <c r="G367" s="17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 ht="15.75" customHeight="1">
      <c r="A368" s="4"/>
      <c r="B368" s="4"/>
      <c r="C368" s="173"/>
      <c r="D368" s="173"/>
      <c r="E368" s="173"/>
      <c r="F368" s="173"/>
      <c r="G368" s="17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 ht="15.75" customHeight="1">
      <c r="A369" s="4"/>
      <c r="B369" s="4"/>
      <c r="C369" s="173"/>
      <c r="D369" s="173"/>
      <c r="E369" s="173"/>
      <c r="F369" s="173"/>
      <c r="G369" s="17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 ht="15.75" customHeight="1">
      <c r="A370" s="4"/>
      <c r="B370" s="4"/>
      <c r="C370" s="173"/>
      <c r="D370" s="173"/>
      <c r="E370" s="173"/>
      <c r="F370" s="173"/>
      <c r="G370" s="17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 ht="15.75" customHeight="1">
      <c r="A371" s="4"/>
      <c r="B371" s="4"/>
      <c r="C371" s="173"/>
      <c r="D371" s="173"/>
      <c r="E371" s="173"/>
      <c r="F371" s="173"/>
      <c r="G371" s="17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 ht="15.75" customHeight="1">
      <c r="A372" s="4"/>
      <c r="B372" s="4"/>
      <c r="C372" s="173"/>
      <c r="D372" s="173"/>
      <c r="E372" s="173"/>
      <c r="F372" s="173"/>
      <c r="G372" s="17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 ht="15.75" customHeight="1">
      <c r="A373" s="4"/>
      <c r="B373" s="4"/>
      <c r="C373" s="173"/>
      <c r="D373" s="173"/>
      <c r="E373" s="173"/>
      <c r="F373" s="173"/>
      <c r="G373" s="17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 ht="15.75" customHeight="1">
      <c r="A374" s="4"/>
      <c r="B374" s="4"/>
      <c r="C374" s="173"/>
      <c r="D374" s="173"/>
      <c r="E374" s="173"/>
      <c r="F374" s="173"/>
      <c r="G374" s="17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 ht="15.75" customHeight="1">
      <c r="A375" s="4"/>
      <c r="B375" s="4"/>
      <c r="C375" s="173"/>
      <c r="D375" s="173"/>
      <c r="E375" s="173"/>
      <c r="F375" s="173"/>
      <c r="G375" s="17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 ht="15.75" customHeight="1">
      <c r="A376" s="4"/>
      <c r="B376" s="4"/>
      <c r="C376" s="173"/>
      <c r="D376" s="173"/>
      <c r="E376" s="173"/>
      <c r="F376" s="173"/>
      <c r="G376" s="17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 ht="15.75" customHeight="1">
      <c r="A377" s="4"/>
      <c r="B377" s="4"/>
      <c r="C377" s="173"/>
      <c r="D377" s="173"/>
      <c r="E377" s="173"/>
      <c r="F377" s="173"/>
      <c r="G377" s="17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 ht="15.75" customHeight="1">
      <c r="A378" s="4"/>
      <c r="B378" s="4"/>
      <c r="C378" s="173"/>
      <c r="D378" s="173"/>
      <c r="E378" s="173"/>
      <c r="F378" s="173"/>
      <c r="G378" s="17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 ht="15.75" customHeight="1">
      <c r="A379" s="4"/>
      <c r="B379" s="4"/>
      <c r="C379" s="173"/>
      <c r="D379" s="173"/>
      <c r="E379" s="173"/>
      <c r="F379" s="173"/>
      <c r="G379" s="17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 ht="15.75" customHeight="1">
      <c r="A380" s="4"/>
      <c r="B380" s="4"/>
      <c r="C380" s="173"/>
      <c r="D380" s="173"/>
      <c r="E380" s="173"/>
      <c r="F380" s="173"/>
      <c r="G380" s="17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 ht="15.75" customHeight="1">
      <c r="A381" s="4"/>
      <c r="B381" s="4"/>
      <c r="C381" s="173"/>
      <c r="D381" s="173"/>
      <c r="E381" s="173"/>
      <c r="F381" s="173"/>
      <c r="G381" s="17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 ht="15.75" customHeight="1">
      <c r="A382" s="4"/>
      <c r="B382" s="4"/>
      <c r="C382" s="173"/>
      <c r="D382" s="173"/>
      <c r="E382" s="173"/>
      <c r="F382" s="173"/>
      <c r="G382" s="17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 ht="15.75" customHeight="1">
      <c r="A383" s="4"/>
      <c r="B383" s="4"/>
      <c r="C383" s="173"/>
      <c r="D383" s="173"/>
      <c r="E383" s="173"/>
      <c r="F383" s="173"/>
      <c r="G383" s="17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 ht="15.75" customHeight="1">
      <c r="A384" s="4"/>
      <c r="B384" s="4"/>
      <c r="C384" s="173"/>
      <c r="D384" s="173"/>
      <c r="E384" s="173"/>
      <c r="F384" s="173"/>
      <c r="G384" s="17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 ht="15.75" customHeight="1">
      <c r="A385" s="4"/>
      <c r="B385" s="4"/>
      <c r="C385" s="173"/>
      <c r="D385" s="173"/>
      <c r="E385" s="173"/>
      <c r="F385" s="173"/>
      <c r="G385" s="17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 ht="15.75" customHeight="1">
      <c r="A386" s="4"/>
      <c r="B386" s="4"/>
      <c r="C386" s="173"/>
      <c r="D386" s="173"/>
      <c r="E386" s="173"/>
      <c r="F386" s="173"/>
      <c r="G386" s="17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 ht="15.75" customHeight="1">
      <c r="A387" s="4"/>
      <c r="B387" s="4"/>
      <c r="C387" s="173"/>
      <c r="D387" s="173"/>
      <c r="E387" s="173"/>
      <c r="F387" s="173"/>
      <c r="G387" s="17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 ht="15.75" customHeight="1">
      <c r="A388" s="4"/>
      <c r="B388" s="4"/>
      <c r="C388" s="173"/>
      <c r="D388" s="173"/>
      <c r="E388" s="173"/>
      <c r="F388" s="173"/>
      <c r="G388" s="17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 ht="15.75" customHeight="1">
      <c r="A389" s="4"/>
      <c r="B389" s="4"/>
      <c r="C389" s="173"/>
      <c r="D389" s="173"/>
      <c r="E389" s="173"/>
      <c r="F389" s="173"/>
      <c r="G389" s="17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 ht="15.75" customHeight="1">
      <c r="A390" s="4"/>
      <c r="B390" s="4"/>
      <c r="C390" s="173"/>
      <c r="D390" s="173"/>
      <c r="E390" s="173"/>
      <c r="F390" s="173"/>
      <c r="G390" s="17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 ht="15.75" customHeight="1">
      <c r="A391" s="4"/>
      <c r="B391" s="4"/>
      <c r="C391" s="173"/>
      <c r="D391" s="173"/>
      <c r="E391" s="173"/>
      <c r="F391" s="173"/>
      <c r="G391" s="17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 ht="15.75" customHeight="1">
      <c r="A392" s="4"/>
      <c r="B392" s="4"/>
      <c r="C392" s="173"/>
      <c r="D392" s="173"/>
      <c r="E392" s="173"/>
      <c r="F392" s="173"/>
      <c r="G392" s="17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 ht="15.75" customHeight="1">
      <c r="A393" s="4"/>
      <c r="B393" s="4"/>
      <c r="C393" s="173"/>
      <c r="D393" s="173"/>
      <c r="E393" s="173"/>
      <c r="F393" s="173"/>
      <c r="G393" s="17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 ht="15.75" customHeight="1">
      <c r="A394" s="4"/>
      <c r="B394" s="4"/>
      <c r="C394" s="173"/>
      <c r="D394" s="173"/>
      <c r="E394" s="173"/>
      <c r="F394" s="173"/>
      <c r="G394" s="17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 ht="15.75" customHeight="1">
      <c r="A395" s="4"/>
      <c r="B395" s="4"/>
      <c r="C395" s="173"/>
      <c r="D395" s="173"/>
      <c r="E395" s="173"/>
      <c r="F395" s="173"/>
      <c r="G395" s="17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 ht="15.75" customHeight="1">
      <c r="A396" s="4"/>
      <c r="B396" s="4"/>
      <c r="C396" s="173"/>
      <c r="D396" s="173"/>
      <c r="E396" s="173"/>
      <c r="F396" s="173"/>
      <c r="G396" s="17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 ht="15.75" customHeight="1">
      <c r="A397" s="4"/>
      <c r="B397" s="4"/>
      <c r="C397" s="173"/>
      <c r="D397" s="173"/>
      <c r="E397" s="173"/>
      <c r="F397" s="173"/>
      <c r="G397" s="17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 ht="15.75" customHeight="1">
      <c r="A398" s="4"/>
      <c r="B398" s="4"/>
      <c r="C398" s="173"/>
      <c r="D398" s="173"/>
      <c r="E398" s="173"/>
      <c r="F398" s="173"/>
      <c r="G398" s="17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 ht="15.75" customHeight="1">
      <c r="A399" s="4"/>
      <c r="B399" s="4"/>
      <c r="C399" s="173"/>
      <c r="D399" s="173"/>
      <c r="E399" s="173"/>
      <c r="F399" s="173"/>
      <c r="G399" s="17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 ht="15.75" customHeight="1">
      <c r="A400" s="4"/>
      <c r="B400" s="4"/>
      <c r="C400" s="173"/>
      <c r="D400" s="173"/>
      <c r="E400" s="173"/>
      <c r="F400" s="173"/>
      <c r="G400" s="17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 ht="15.75" customHeight="1">
      <c r="A401" s="4"/>
      <c r="B401" s="4"/>
      <c r="C401" s="173"/>
      <c r="D401" s="173"/>
      <c r="E401" s="173"/>
      <c r="F401" s="173"/>
      <c r="G401" s="17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 ht="15.75" customHeight="1">
      <c r="A402" s="4"/>
      <c r="B402" s="4"/>
      <c r="C402" s="173"/>
      <c r="D402" s="173"/>
      <c r="E402" s="173"/>
      <c r="F402" s="173"/>
      <c r="G402" s="17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 ht="15.75" customHeight="1">
      <c r="A403" s="4"/>
      <c r="B403" s="4"/>
      <c r="C403" s="173"/>
      <c r="D403" s="173"/>
      <c r="E403" s="173"/>
      <c r="F403" s="173"/>
      <c r="G403" s="17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 ht="15.75" customHeight="1">
      <c r="A404" s="4"/>
      <c r="B404" s="4"/>
      <c r="C404" s="173"/>
      <c r="D404" s="173"/>
      <c r="E404" s="173"/>
      <c r="F404" s="173"/>
      <c r="G404" s="17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 ht="15.75" customHeight="1">
      <c r="A405" s="4"/>
      <c r="B405" s="4"/>
      <c r="C405" s="173"/>
      <c r="D405" s="173"/>
      <c r="E405" s="173"/>
      <c r="F405" s="173"/>
      <c r="G405" s="17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 ht="15.75" customHeight="1">
      <c r="A406" s="4"/>
      <c r="B406" s="4"/>
      <c r="C406" s="173"/>
      <c r="D406" s="173"/>
      <c r="E406" s="173"/>
      <c r="F406" s="173"/>
      <c r="G406" s="17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 ht="15.75" customHeight="1">
      <c r="A407" s="4"/>
      <c r="B407" s="4"/>
      <c r="C407" s="173"/>
      <c r="D407" s="173"/>
      <c r="E407" s="173"/>
      <c r="F407" s="173"/>
      <c r="G407" s="17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 ht="15.75" customHeight="1">
      <c r="A408" s="4"/>
      <c r="B408" s="4"/>
      <c r="C408" s="173"/>
      <c r="D408" s="173"/>
      <c r="E408" s="173"/>
      <c r="F408" s="173"/>
      <c r="G408" s="17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 ht="15.75" customHeight="1">
      <c r="A409" s="4"/>
      <c r="B409" s="4"/>
      <c r="C409" s="173"/>
      <c r="D409" s="173"/>
      <c r="E409" s="173"/>
      <c r="F409" s="173"/>
      <c r="G409" s="17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 ht="15.75" customHeight="1">
      <c r="A410" s="4"/>
      <c r="B410" s="4"/>
      <c r="C410" s="173"/>
      <c r="D410" s="173"/>
      <c r="E410" s="173"/>
      <c r="F410" s="173"/>
      <c r="G410" s="17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 ht="15.75" customHeight="1">
      <c r="A411" s="4"/>
      <c r="B411" s="4"/>
      <c r="C411" s="173"/>
      <c r="D411" s="173"/>
      <c r="E411" s="173"/>
      <c r="F411" s="173"/>
      <c r="G411" s="17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 ht="15.75" customHeight="1">
      <c r="A412" s="4"/>
      <c r="B412" s="4"/>
      <c r="C412" s="173"/>
      <c r="D412" s="173"/>
      <c r="E412" s="173"/>
      <c r="F412" s="173"/>
      <c r="G412" s="17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 ht="15.75" customHeight="1">
      <c r="A413" s="4"/>
      <c r="B413" s="4"/>
      <c r="C413" s="173"/>
      <c r="D413" s="173"/>
      <c r="E413" s="173"/>
      <c r="F413" s="173"/>
      <c r="G413" s="17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 ht="15.75" customHeight="1">
      <c r="A414" s="4"/>
      <c r="B414" s="4"/>
      <c r="C414" s="173"/>
      <c r="D414" s="173"/>
      <c r="E414" s="173"/>
      <c r="F414" s="173"/>
      <c r="G414" s="17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 ht="15.75" customHeight="1">
      <c r="A415" s="4"/>
      <c r="B415" s="4"/>
      <c r="C415" s="173"/>
      <c r="D415" s="173"/>
      <c r="E415" s="173"/>
      <c r="F415" s="173"/>
      <c r="G415" s="17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 ht="15.75" customHeight="1">
      <c r="A416" s="4"/>
      <c r="B416" s="4"/>
      <c r="C416" s="173"/>
      <c r="D416" s="173"/>
      <c r="E416" s="173"/>
      <c r="F416" s="173"/>
      <c r="G416" s="17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 ht="15.75" customHeight="1">
      <c r="A417" s="4"/>
      <c r="B417" s="4"/>
      <c r="C417" s="173"/>
      <c r="D417" s="173"/>
      <c r="E417" s="173"/>
      <c r="F417" s="173"/>
      <c r="G417" s="17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 ht="15.75" customHeight="1">
      <c r="A418" s="4"/>
      <c r="B418" s="4"/>
      <c r="C418" s="173"/>
      <c r="D418" s="173"/>
      <c r="E418" s="173"/>
      <c r="F418" s="173"/>
      <c r="G418" s="17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 ht="15.75" customHeight="1">
      <c r="A419" s="4"/>
      <c r="B419" s="4"/>
      <c r="C419" s="173"/>
      <c r="D419" s="173"/>
      <c r="E419" s="173"/>
      <c r="F419" s="173"/>
      <c r="G419" s="17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 ht="15.75" customHeight="1">
      <c r="A420" s="4"/>
      <c r="B420" s="4"/>
      <c r="C420" s="173"/>
      <c r="D420" s="173"/>
      <c r="E420" s="173"/>
      <c r="F420" s="173"/>
      <c r="G420" s="17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 ht="15.75" customHeight="1">
      <c r="A421" s="4"/>
      <c r="B421" s="4"/>
      <c r="C421" s="173"/>
      <c r="D421" s="173"/>
      <c r="E421" s="173"/>
      <c r="F421" s="173"/>
      <c r="G421" s="17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 ht="15.75" customHeight="1">
      <c r="A422" s="4"/>
      <c r="B422" s="4"/>
      <c r="C422" s="173"/>
      <c r="D422" s="173"/>
      <c r="E422" s="173"/>
      <c r="F422" s="173"/>
      <c r="G422" s="17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 ht="15.75" customHeight="1">
      <c r="A423" s="4"/>
      <c r="B423" s="4"/>
      <c r="C423" s="173"/>
      <c r="D423" s="173"/>
      <c r="E423" s="173"/>
      <c r="F423" s="173"/>
      <c r="G423" s="17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 ht="15.75" customHeight="1">
      <c r="A424" s="4"/>
      <c r="B424" s="4"/>
      <c r="C424" s="173"/>
      <c r="D424" s="173"/>
      <c r="E424" s="173"/>
      <c r="F424" s="173"/>
      <c r="G424" s="17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 ht="15.75" customHeight="1">
      <c r="A425" s="4"/>
      <c r="B425" s="4"/>
      <c r="C425" s="173"/>
      <c r="D425" s="173"/>
      <c r="E425" s="173"/>
      <c r="F425" s="173"/>
      <c r="G425" s="17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 ht="15.75" customHeight="1">
      <c r="A426" s="4"/>
      <c r="B426" s="4"/>
      <c r="C426" s="173"/>
      <c r="D426" s="173"/>
      <c r="E426" s="173"/>
      <c r="F426" s="173"/>
      <c r="G426" s="17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 ht="15.75" customHeight="1">
      <c r="A427" s="4"/>
      <c r="B427" s="4"/>
      <c r="C427" s="173"/>
      <c r="D427" s="173"/>
      <c r="E427" s="173"/>
      <c r="F427" s="173"/>
      <c r="G427" s="17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 ht="15.75" customHeight="1">
      <c r="A428" s="4"/>
      <c r="B428" s="4"/>
      <c r="C428" s="173"/>
      <c r="D428" s="173"/>
      <c r="E428" s="173"/>
      <c r="F428" s="173"/>
      <c r="G428" s="17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 ht="15.75" customHeight="1">
      <c r="A429" s="4"/>
      <c r="B429" s="4"/>
      <c r="C429" s="173"/>
      <c r="D429" s="173"/>
      <c r="E429" s="173"/>
      <c r="F429" s="173"/>
      <c r="G429" s="17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 ht="15.75" customHeight="1">
      <c r="A430" s="4"/>
      <c r="B430" s="4"/>
      <c r="C430" s="173"/>
      <c r="D430" s="173"/>
      <c r="E430" s="173"/>
      <c r="F430" s="173"/>
      <c r="G430" s="17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 ht="15.75" customHeight="1">
      <c r="A431" s="4"/>
      <c r="B431" s="4"/>
      <c r="C431" s="173"/>
      <c r="D431" s="173"/>
      <c r="E431" s="173"/>
      <c r="F431" s="173"/>
      <c r="G431" s="17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 ht="15.75" customHeight="1">
      <c r="A432" s="4"/>
      <c r="B432" s="4"/>
      <c r="C432" s="173"/>
      <c r="D432" s="173"/>
      <c r="E432" s="173"/>
      <c r="F432" s="173"/>
      <c r="G432" s="17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 ht="15.75" customHeight="1">
      <c r="A433" s="4"/>
      <c r="B433" s="4"/>
      <c r="C433" s="173"/>
      <c r="D433" s="173"/>
      <c r="E433" s="173"/>
      <c r="F433" s="173"/>
      <c r="G433" s="17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 ht="15.75" customHeight="1">
      <c r="A434" s="4"/>
      <c r="B434" s="4"/>
      <c r="C434" s="173"/>
      <c r="D434" s="173"/>
      <c r="E434" s="173"/>
      <c r="F434" s="173"/>
      <c r="G434" s="17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 ht="15.75" customHeight="1">
      <c r="A435" s="4"/>
      <c r="B435" s="4"/>
      <c r="C435" s="173"/>
      <c r="D435" s="173"/>
      <c r="E435" s="173"/>
      <c r="F435" s="173"/>
      <c r="G435" s="17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 ht="15.75" customHeight="1">
      <c r="A436" s="4"/>
      <c r="B436" s="4"/>
      <c r="C436" s="173"/>
      <c r="D436" s="173"/>
      <c r="E436" s="173"/>
      <c r="F436" s="173"/>
      <c r="G436" s="17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 ht="15.75" customHeight="1">
      <c r="A437" s="4"/>
      <c r="B437" s="4"/>
      <c r="C437" s="173"/>
      <c r="D437" s="173"/>
      <c r="E437" s="173"/>
      <c r="F437" s="173"/>
      <c r="G437" s="17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 ht="15.75" customHeight="1">
      <c r="A438" s="4"/>
      <c r="B438" s="4"/>
      <c r="C438" s="173"/>
      <c r="D438" s="173"/>
      <c r="E438" s="173"/>
      <c r="F438" s="173"/>
      <c r="G438" s="17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 ht="15.75" customHeight="1">
      <c r="A439" s="4"/>
      <c r="B439" s="4"/>
      <c r="C439" s="173"/>
      <c r="D439" s="173"/>
      <c r="E439" s="173"/>
      <c r="F439" s="173"/>
      <c r="G439" s="17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 ht="15.75" customHeight="1">
      <c r="A440" s="4"/>
      <c r="B440" s="4"/>
      <c r="C440" s="173"/>
      <c r="D440" s="173"/>
      <c r="E440" s="173"/>
      <c r="F440" s="173"/>
      <c r="G440" s="17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 ht="15.75" customHeight="1">
      <c r="A441" s="4"/>
      <c r="B441" s="4"/>
      <c r="C441" s="173"/>
      <c r="D441" s="173"/>
      <c r="E441" s="173"/>
      <c r="F441" s="173"/>
      <c r="G441" s="17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 ht="15.75" customHeight="1">
      <c r="A442" s="4"/>
      <c r="B442" s="4"/>
      <c r="C442" s="173"/>
      <c r="D442" s="173"/>
      <c r="E442" s="173"/>
      <c r="F442" s="173"/>
      <c r="G442" s="17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 ht="15.75" customHeight="1">
      <c r="A443" s="4"/>
      <c r="B443" s="4"/>
      <c r="C443" s="173"/>
      <c r="D443" s="173"/>
      <c r="E443" s="173"/>
      <c r="F443" s="173"/>
      <c r="G443" s="17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 ht="15.75" customHeight="1">
      <c r="A444" s="4"/>
      <c r="B444" s="4"/>
      <c r="C444" s="173"/>
      <c r="D444" s="173"/>
      <c r="E444" s="173"/>
      <c r="F444" s="173"/>
      <c r="G444" s="17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 ht="15.75" customHeight="1">
      <c r="A445" s="4"/>
      <c r="B445" s="4"/>
      <c r="C445" s="173"/>
      <c r="D445" s="173"/>
      <c r="E445" s="173"/>
      <c r="F445" s="173"/>
      <c r="G445" s="17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 ht="15.75" customHeight="1">
      <c r="A446" s="4"/>
      <c r="B446" s="4"/>
      <c r="C446" s="173"/>
      <c r="D446" s="173"/>
      <c r="E446" s="173"/>
      <c r="F446" s="173"/>
      <c r="G446" s="17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 ht="15.75" customHeight="1">
      <c r="A447" s="4"/>
      <c r="B447" s="4"/>
      <c r="C447" s="173"/>
      <c r="D447" s="173"/>
      <c r="E447" s="173"/>
      <c r="F447" s="173"/>
      <c r="G447" s="17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 ht="15.75" customHeight="1">
      <c r="A448" s="4"/>
      <c r="B448" s="4"/>
      <c r="C448" s="173"/>
      <c r="D448" s="173"/>
      <c r="E448" s="173"/>
      <c r="F448" s="173"/>
      <c r="G448" s="17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 ht="15.75" customHeight="1">
      <c r="A449" s="4"/>
      <c r="B449" s="4"/>
      <c r="C449" s="173"/>
      <c r="D449" s="173"/>
      <c r="E449" s="173"/>
      <c r="F449" s="173"/>
      <c r="G449" s="17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 ht="15.75" customHeight="1">
      <c r="A450" s="4"/>
      <c r="B450" s="4"/>
      <c r="C450" s="173"/>
      <c r="D450" s="173"/>
      <c r="E450" s="173"/>
      <c r="F450" s="173"/>
      <c r="G450" s="17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 ht="15.75" customHeight="1">
      <c r="A451" s="4"/>
      <c r="B451" s="4"/>
      <c r="C451" s="173"/>
      <c r="D451" s="173"/>
      <c r="E451" s="173"/>
      <c r="F451" s="173"/>
      <c r="G451" s="17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 ht="15.75" customHeight="1">
      <c r="A452" s="4"/>
      <c r="B452" s="4"/>
      <c r="C452" s="173"/>
      <c r="D452" s="173"/>
      <c r="E452" s="173"/>
      <c r="F452" s="173"/>
      <c r="G452" s="17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 ht="15.75" customHeight="1">
      <c r="A453" s="4"/>
      <c r="B453" s="4"/>
      <c r="C453" s="173"/>
      <c r="D453" s="173"/>
      <c r="E453" s="173"/>
      <c r="F453" s="173"/>
      <c r="G453" s="17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 ht="15.75" customHeight="1">
      <c r="A454" s="4"/>
      <c r="B454" s="4"/>
      <c r="C454" s="173"/>
      <c r="D454" s="173"/>
      <c r="E454" s="173"/>
      <c r="F454" s="173"/>
      <c r="G454" s="17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 ht="15.75" customHeight="1">
      <c r="A455" s="4"/>
      <c r="B455" s="4"/>
      <c r="C455" s="173"/>
      <c r="D455" s="173"/>
      <c r="E455" s="173"/>
      <c r="F455" s="173"/>
      <c r="G455" s="17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 ht="15.75" customHeight="1">
      <c r="A456" s="4"/>
      <c r="B456" s="4"/>
      <c r="C456" s="173"/>
      <c r="D456" s="173"/>
      <c r="E456" s="173"/>
      <c r="F456" s="173"/>
      <c r="G456" s="17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 ht="15.75" customHeight="1">
      <c r="A457" s="4"/>
      <c r="B457" s="4"/>
      <c r="C457" s="173"/>
      <c r="D457" s="173"/>
      <c r="E457" s="173"/>
      <c r="F457" s="173"/>
      <c r="G457" s="17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 ht="15.75" customHeight="1">
      <c r="A458" s="4"/>
      <c r="B458" s="4"/>
      <c r="C458" s="173"/>
      <c r="D458" s="173"/>
      <c r="E458" s="173"/>
      <c r="F458" s="173"/>
      <c r="G458" s="17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 ht="15.75" customHeight="1">
      <c r="A459" s="4"/>
      <c r="B459" s="4"/>
      <c r="C459" s="173"/>
      <c r="D459" s="173"/>
      <c r="E459" s="173"/>
      <c r="F459" s="173"/>
      <c r="G459" s="17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 ht="15.75" customHeight="1">
      <c r="A460" s="4"/>
      <c r="B460" s="4"/>
      <c r="C460" s="173"/>
      <c r="D460" s="173"/>
      <c r="E460" s="173"/>
      <c r="F460" s="173"/>
      <c r="G460" s="17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 ht="15.75" customHeight="1">
      <c r="A461" s="4"/>
      <c r="B461" s="4"/>
      <c r="C461" s="173"/>
      <c r="D461" s="173"/>
      <c r="E461" s="173"/>
      <c r="F461" s="173"/>
      <c r="G461" s="17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 ht="15.75" customHeight="1">
      <c r="A462" s="4"/>
      <c r="B462" s="4"/>
      <c r="C462" s="173"/>
      <c r="D462" s="173"/>
      <c r="E462" s="173"/>
      <c r="F462" s="173"/>
      <c r="G462" s="17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 ht="15.75" customHeight="1">
      <c r="A463" s="4"/>
      <c r="B463" s="4"/>
      <c r="C463" s="173"/>
      <c r="D463" s="173"/>
      <c r="E463" s="173"/>
      <c r="F463" s="173"/>
      <c r="G463" s="17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 ht="15.75" customHeight="1">
      <c r="A464" s="4"/>
      <c r="B464" s="4"/>
      <c r="C464" s="173"/>
      <c r="D464" s="173"/>
      <c r="E464" s="173"/>
      <c r="F464" s="173"/>
      <c r="G464" s="17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 ht="15.75" customHeight="1">
      <c r="A465" s="4"/>
      <c r="B465" s="4"/>
      <c r="C465" s="173"/>
      <c r="D465" s="173"/>
      <c r="E465" s="173"/>
      <c r="F465" s="173"/>
      <c r="G465" s="17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 ht="15.75" customHeight="1">
      <c r="A466" s="4"/>
      <c r="B466" s="4"/>
      <c r="C466" s="173"/>
      <c r="D466" s="173"/>
      <c r="E466" s="173"/>
      <c r="F466" s="173"/>
      <c r="G466" s="17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 ht="15.75" customHeight="1">
      <c r="A467" s="4"/>
      <c r="B467" s="4"/>
      <c r="C467" s="173"/>
      <c r="D467" s="173"/>
      <c r="E467" s="173"/>
      <c r="F467" s="173"/>
      <c r="G467" s="17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 ht="15.75" customHeight="1">
      <c r="A468" s="4"/>
      <c r="B468" s="4"/>
      <c r="C468" s="173"/>
      <c r="D468" s="173"/>
      <c r="E468" s="173"/>
      <c r="F468" s="173"/>
      <c r="G468" s="17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 ht="15.75" customHeight="1">
      <c r="A469" s="4"/>
      <c r="B469" s="4"/>
      <c r="C469" s="173"/>
      <c r="D469" s="173"/>
      <c r="E469" s="173"/>
      <c r="F469" s="173"/>
      <c r="G469" s="17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 ht="15.75" customHeight="1">
      <c r="A470" s="4"/>
      <c r="B470" s="4"/>
      <c r="C470" s="173"/>
      <c r="D470" s="173"/>
      <c r="E470" s="173"/>
      <c r="F470" s="173"/>
      <c r="G470" s="17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 ht="15.75" customHeight="1">
      <c r="A471" s="4"/>
      <c r="B471" s="4"/>
      <c r="C471" s="173"/>
      <c r="D471" s="173"/>
      <c r="E471" s="173"/>
      <c r="F471" s="173"/>
      <c r="G471" s="17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 ht="15.75" customHeight="1">
      <c r="A472" s="4"/>
      <c r="B472" s="4"/>
      <c r="C472" s="173"/>
      <c r="D472" s="173"/>
      <c r="E472" s="173"/>
      <c r="F472" s="173"/>
      <c r="G472" s="17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 ht="15.75" customHeight="1">
      <c r="A473" s="4"/>
      <c r="B473" s="4"/>
      <c r="C473" s="173"/>
      <c r="D473" s="173"/>
      <c r="E473" s="173"/>
      <c r="F473" s="173"/>
      <c r="G473" s="17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 ht="15.75" customHeight="1">
      <c r="A474" s="4"/>
      <c r="B474" s="4"/>
      <c r="C474" s="173"/>
      <c r="D474" s="173"/>
      <c r="E474" s="173"/>
      <c r="F474" s="173"/>
      <c r="G474" s="17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 ht="15.75" customHeight="1">
      <c r="A475" s="4"/>
      <c r="B475" s="4"/>
      <c r="C475" s="173"/>
      <c r="D475" s="173"/>
      <c r="E475" s="173"/>
      <c r="F475" s="173"/>
      <c r="G475" s="17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ht="15.75" customHeight="1">
      <c r="A476" s="4"/>
      <c r="B476" s="4"/>
      <c r="C476" s="173"/>
      <c r="D476" s="173"/>
      <c r="E476" s="173"/>
      <c r="F476" s="173"/>
      <c r="G476" s="17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ht="15.75" customHeight="1">
      <c r="A477" s="4"/>
      <c r="B477" s="4"/>
      <c r="C477" s="173"/>
      <c r="D477" s="173"/>
      <c r="E477" s="173"/>
      <c r="F477" s="173"/>
      <c r="G477" s="17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ht="15.75" customHeight="1">
      <c r="A478" s="4"/>
      <c r="B478" s="4"/>
      <c r="C478" s="173"/>
      <c r="D478" s="173"/>
      <c r="E478" s="173"/>
      <c r="F478" s="173"/>
      <c r="G478" s="17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ht="15.75" customHeight="1">
      <c r="A479" s="4"/>
      <c r="B479" s="4"/>
      <c r="C479" s="173"/>
      <c r="D479" s="173"/>
      <c r="E479" s="173"/>
      <c r="F479" s="173"/>
      <c r="G479" s="17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ht="15.75" customHeight="1">
      <c r="A480" s="4"/>
      <c r="B480" s="4"/>
      <c r="C480" s="173"/>
      <c r="D480" s="173"/>
      <c r="E480" s="173"/>
      <c r="F480" s="173"/>
      <c r="G480" s="17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ht="15.75" customHeight="1">
      <c r="A481" s="4"/>
      <c r="B481" s="4"/>
      <c r="C481" s="173"/>
      <c r="D481" s="173"/>
      <c r="E481" s="173"/>
      <c r="F481" s="173"/>
      <c r="G481" s="17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ht="15.75" customHeight="1">
      <c r="A482" s="4"/>
      <c r="B482" s="4"/>
      <c r="C482" s="173"/>
      <c r="D482" s="173"/>
      <c r="E482" s="173"/>
      <c r="F482" s="173"/>
      <c r="G482" s="17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ht="15.75" customHeight="1">
      <c r="A483" s="4"/>
      <c r="B483" s="4"/>
      <c r="C483" s="173"/>
      <c r="D483" s="173"/>
      <c r="E483" s="173"/>
      <c r="F483" s="173"/>
      <c r="G483" s="17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ht="15.75" customHeight="1">
      <c r="A484" s="4"/>
      <c r="B484" s="4"/>
      <c r="C484" s="173"/>
      <c r="D484" s="173"/>
      <c r="E484" s="173"/>
      <c r="F484" s="173"/>
      <c r="G484" s="17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ht="15.75" customHeight="1">
      <c r="A485" s="4"/>
      <c r="B485" s="4"/>
      <c r="C485" s="173"/>
      <c r="D485" s="173"/>
      <c r="E485" s="173"/>
      <c r="F485" s="173"/>
      <c r="G485" s="17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ht="15.75" customHeight="1">
      <c r="A486" s="4"/>
      <c r="B486" s="4"/>
      <c r="C486" s="173"/>
      <c r="D486" s="173"/>
      <c r="E486" s="173"/>
      <c r="F486" s="173"/>
      <c r="G486" s="17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ht="15.75" customHeight="1">
      <c r="A487" s="4"/>
      <c r="B487" s="4"/>
      <c r="C487" s="173"/>
      <c r="D487" s="173"/>
      <c r="E487" s="173"/>
      <c r="F487" s="173"/>
      <c r="G487" s="17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ht="15.75" customHeight="1">
      <c r="A488" s="4"/>
      <c r="B488" s="4"/>
      <c r="C488" s="173"/>
      <c r="D488" s="173"/>
      <c r="E488" s="173"/>
      <c r="F488" s="173"/>
      <c r="G488" s="17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ht="15.75" customHeight="1">
      <c r="A489" s="4"/>
      <c r="B489" s="4"/>
      <c r="C489" s="173"/>
      <c r="D489" s="173"/>
      <c r="E489" s="173"/>
      <c r="F489" s="173"/>
      <c r="G489" s="17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ht="15.75" customHeight="1">
      <c r="A490" s="4"/>
      <c r="B490" s="4"/>
      <c r="C490" s="173"/>
      <c r="D490" s="173"/>
      <c r="E490" s="173"/>
      <c r="F490" s="173"/>
      <c r="G490" s="17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ht="15.75" customHeight="1">
      <c r="A491" s="4"/>
      <c r="B491" s="4"/>
      <c r="C491" s="173"/>
      <c r="D491" s="173"/>
      <c r="E491" s="173"/>
      <c r="F491" s="173"/>
      <c r="G491" s="17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ht="15.75" customHeight="1">
      <c r="A492" s="4"/>
      <c r="B492" s="4"/>
      <c r="C492" s="173"/>
      <c r="D492" s="173"/>
      <c r="E492" s="173"/>
      <c r="F492" s="173"/>
      <c r="G492" s="17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ht="15.75" customHeight="1">
      <c r="A493" s="4"/>
      <c r="B493" s="4"/>
      <c r="C493" s="173"/>
      <c r="D493" s="173"/>
      <c r="E493" s="173"/>
      <c r="F493" s="173"/>
      <c r="G493" s="17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ht="15.75" customHeight="1">
      <c r="A494" s="4"/>
      <c r="B494" s="4"/>
      <c r="C494" s="173"/>
      <c r="D494" s="173"/>
      <c r="E494" s="173"/>
      <c r="F494" s="173"/>
      <c r="G494" s="17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ht="15.75" customHeight="1">
      <c r="A495" s="4"/>
      <c r="B495" s="4"/>
      <c r="C495" s="173"/>
      <c r="D495" s="173"/>
      <c r="E495" s="173"/>
      <c r="F495" s="173"/>
      <c r="G495" s="17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 ht="15.75" customHeight="1">
      <c r="A496" s="4"/>
      <c r="B496" s="4"/>
      <c r="C496" s="173"/>
      <c r="D496" s="173"/>
      <c r="E496" s="173"/>
      <c r="F496" s="173"/>
      <c r="G496" s="17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 ht="15.75" customHeight="1">
      <c r="A497" s="4"/>
      <c r="B497" s="4"/>
      <c r="C497" s="173"/>
      <c r="D497" s="173"/>
      <c r="E497" s="173"/>
      <c r="F497" s="173"/>
      <c r="G497" s="17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 ht="15.75" customHeight="1">
      <c r="A498" s="4"/>
      <c r="B498" s="4"/>
      <c r="C498" s="173"/>
      <c r="D498" s="173"/>
      <c r="E498" s="173"/>
      <c r="F498" s="173"/>
      <c r="G498" s="17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 ht="15.75" customHeight="1">
      <c r="A499" s="4"/>
      <c r="B499" s="4"/>
      <c r="C499" s="173"/>
      <c r="D499" s="173"/>
      <c r="E499" s="173"/>
      <c r="F499" s="173"/>
      <c r="G499" s="17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 ht="15.75" customHeight="1">
      <c r="A500" s="4"/>
      <c r="B500" s="4"/>
      <c r="C500" s="173"/>
      <c r="D500" s="173"/>
      <c r="E500" s="173"/>
      <c r="F500" s="173"/>
      <c r="G500" s="17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 ht="15.75" customHeight="1">
      <c r="A501" s="4"/>
      <c r="B501" s="4"/>
      <c r="C501" s="173"/>
      <c r="D501" s="173"/>
      <c r="E501" s="173"/>
      <c r="F501" s="173"/>
      <c r="G501" s="17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 ht="15.75" customHeight="1">
      <c r="A502" s="4"/>
      <c r="B502" s="4"/>
      <c r="C502" s="173"/>
      <c r="D502" s="173"/>
      <c r="E502" s="173"/>
      <c r="F502" s="173"/>
      <c r="G502" s="17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 ht="15.75" customHeight="1">
      <c r="A503" s="4"/>
      <c r="B503" s="4"/>
      <c r="C503" s="173"/>
      <c r="D503" s="173"/>
      <c r="E503" s="173"/>
      <c r="F503" s="173"/>
      <c r="G503" s="17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 ht="15.75" customHeight="1">
      <c r="A504" s="4"/>
      <c r="B504" s="4"/>
      <c r="C504" s="173"/>
      <c r="D504" s="173"/>
      <c r="E504" s="173"/>
      <c r="F504" s="173"/>
      <c r="G504" s="17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 ht="15.75" customHeight="1">
      <c r="A505" s="4"/>
      <c r="B505" s="4"/>
      <c r="C505" s="173"/>
      <c r="D505" s="173"/>
      <c r="E505" s="173"/>
      <c r="F505" s="173"/>
      <c r="G505" s="17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 ht="15.75" customHeight="1">
      <c r="A506" s="4"/>
      <c r="B506" s="4"/>
      <c r="C506" s="173"/>
      <c r="D506" s="173"/>
      <c r="E506" s="173"/>
      <c r="F506" s="173"/>
      <c r="G506" s="17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 ht="15.75" customHeight="1">
      <c r="A507" s="4"/>
      <c r="B507" s="4"/>
      <c r="C507" s="173"/>
      <c r="D507" s="173"/>
      <c r="E507" s="173"/>
      <c r="F507" s="173"/>
      <c r="G507" s="17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 ht="15.75" customHeight="1">
      <c r="A508" s="4"/>
      <c r="B508" s="4"/>
      <c r="C508" s="173"/>
      <c r="D508" s="173"/>
      <c r="E508" s="173"/>
      <c r="F508" s="173"/>
      <c r="G508" s="17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 ht="15.75" customHeight="1">
      <c r="A509" s="4"/>
      <c r="B509" s="4"/>
      <c r="C509" s="173"/>
      <c r="D509" s="173"/>
      <c r="E509" s="173"/>
      <c r="F509" s="173"/>
      <c r="G509" s="17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 ht="15.75" customHeight="1">
      <c r="A510" s="4"/>
      <c r="B510" s="4"/>
      <c r="C510" s="173"/>
      <c r="D510" s="173"/>
      <c r="E510" s="173"/>
      <c r="F510" s="173"/>
      <c r="G510" s="17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 ht="15.75" customHeight="1">
      <c r="A511" s="4"/>
      <c r="B511" s="4"/>
      <c r="C511" s="173"/>
      <c r="D511" s="173"/>
      <c r="E511" s="173"/>
      <c r="F511" s="173"/>
      <c r="G511" s="17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 ht="15.75" customHeight="1">
      <c r="A512" s="4"/>
      <c r="B512" s="4"/>
      <c r="C512" s="173"/>
      <c r="D512" s="173"/>
      <c r="E512" s="173"/>
      <c r="F512" s="173"/>
      <c r="G512" s="17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 ht="15.75" customHeight="1">
      <c r="A513" s="4"/>
      <c r="B513" s="4"/>
      <c r="C513" s="173"/>
      <c r="D513" s="173"/>
      <c r="E513" s="173"/>
      <c r="F513" s="173"/>
      <c r="G513" s="17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 ht="15.75" customHeight="1">
      <c r="A514" s="4"/>
      <c r="B514" s="4"/>
      <c r="C514" s="173"/>
      <c r="D514" s="173"/>
      <c r="E514" s="173"/>
      <c r="F514" s="173"/>
      <c r="G514" s="17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 ht="15.75" customHeight="1">
      <c r="A515" s="4"/>
      <c r="B515" s="4"/>
      <c r="C515" s="173"/>
      <c r="D515" s="173"/>
      <c r="E515" s="173"/>
      <c r="F515" s="173"/>
      <c r="G515" s="17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 ht="15.75" customHeight="1">
      <c r="A516" s="4"/>
      <c r="B516" s="4"/>
      <c r="C516" s="173"/>
      <c r="D516" s="173"/>
      <c r="E516" s="173"/>
      <c r="F516" s="173"/>
      <c r="G516" s="17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 ht="15.75" customHeight="1">
      <c r="A517" s="4"/>
      <c r="B517" s="4"/>
      <c r="C517" s="173"/>
      <c r="D517" s="173"/>
      <c r="E517" s="173"/>
      <c r="F517" s="173"/>
      <c r="G517" s="17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 ht="15.75" customHeight="1">
      <c r="A518" s="4"/>
      <c r="B518" s="4"/>
      <c r="C518" s="173"/>
      <c r="D518" s="173"/>
      <c r="E518" s="173"/>
      <c r="F518" s="173"/>
      <c r="G518" s="17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 ht="15.75" customHeight="1">
      <c r="A519" s="4"/>
      <c r="B519" s="4"/>
      <c r="C519" s="173"/>
      <c r="D519" s="173"/>
      <c r="E519" s="173"/>
      <c r="F519" s="173"/>
      <c r="G519" s="17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 ht="15.75" customHeight="1">
      <c r="A520" s="4"/>
      <c r="B520" s="4"/>
      <c r="C520" s="173"/>
      <c r="D520" s="173"/>
      <c r="E520" s="173"/>
      <c r="F520" s="173"/>
      <c r="G520" s="17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 ht="15.75" customHeight="1">
      <c r="A521" s="4"/>
      <c r="B521" s="4"/>
      <c r="C521" s="173"/>
      <c r="D521" s="173"/>
      <c r="E521" s="173"/>
      <c r="F521" s="173"/>
      <c r="G521" s="17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 ht="15.75" customHeight="1">
      <c r="A522" s="4"/>
      <c r="B522" s="4"/>
      <c r="C522" s="173"/>
      <c r="D522" s="173"/>
      <c r="E522" s="173"/>
      <c r="F522" s="173"/>
      <c r="G522" s="17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 ht="15.75" customHeight="1">
      <c r="A523" s="4"/>
      <c r="B523" s="4"/>
      <c r="C523" s="173"/>
      <c r="D523" s="173"/>
      <c r="E523" s="173"/>
      <c r="F523" s="173"/>
      <c r="G523" s="17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 ht="15.75" customHeight="1">
      <c r="A524" s="4"/>
      <c r="B524" s="4"/>
      <c r="C524" s="173"/>
      <c r="D524" s="173"/>
      <c r="E524" s="173"/>
      <c r="F524" s="173"/>
      <c r="G524" s="17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 ht="15.75" customHeight="1">
      <c r="A525" s="4"/>
      <c r="B525" s="4"/>
      <c r="C525" s="173"/>
      <c r="D525" s="173"/>
      <c r="E525" s="173"/>
      <c r="F525" s="173"/>
      <c r="G525" s="17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 ht="15.75" customHeight="1">
      <c r="A526" s="4"/>
      <c r="B526" s="4"/>
      <c r="C526" s="173"/>
      <c r="D526" s="173"/>
      <c r="E526" s="173"/>
      <c r="F526" s="173"/>
      <c r="G526" s="17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 ht="15.75" customHeight="1">
      <c r="A527" s="4"/>
      <c r="B527" s="4"/>
      <c r="C527" s="173"/>
      <c r="D527" s="173"/>
      <c r="E527" s="173"/>
      <c r="F527" s="173"/>
      <c r="G527" s="17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 ht="15.75" customHeight="1">
      <c r="A528" s="4"/>
      <c r="B528" s="4"/>
      <c r="C528" s="173"/>
      <c r="D528" s="173"/>
      <c r="E528" s="173"/>
      <c r="F528" s="173"/>
      <c r="G528" s="17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 ht="15.75" customHeight="1">
      <c r="A529" s="4"/>
      <c r="B529" s="4"/>
      <c r="C529" s="173"/>
      <c r="D529" s="173"/>
      <c r="E529" s="173"/>
      <c r="F529" s="173"/>
      <c r="G529" s="17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 ht="15.75" customHeight="1">
      <c r="A530" s="4"/>
      <c r="B530" s="4"/>
      <c r="C530" s="173"/>
      <c r="D530" s="173"/>
      <c r="E530" s="173"/>
      <c r="F530" s="173"/>
      <c r="G530" s="17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 ht="15.75" customHeight="1">
      <c r="A531" s="4"/>
      <c r="B531" s="4"/>
      <c r="C531" s="173"/>
      <c r="D531" s="173"/>
      <c r="E531" s="173"/>
      <c r="F531" s="173"/>
      <c r="G531" s="17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 ht="15.75" customHeight="1">
      <c r="A532" s="4"/>
      <c r="B532" s="4"/>
      <c r="C532" s="173"/>
      <c r="D532" s="173"/>
      <c r="E532" s="173"/>
      <c r="F532" s="173"/>
      <c r="G532" s="17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 ht="15.75" customHeight="1">
      <c r="A533" s="4"/>
      <c r="B533" s="4"/>
      <c r="C533" s="173"/>
      <c r="D533" s="173"/>
      <c r="E533" s="173"/>
      <c r="F533" s="173"/>
      <c r="G533" s="17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 ht="15.75" customHeight="1">
      <c r="A534" s="4"/>
      <c r="B534" s="4"/>
      <c r="C534" s="173"/>
      <c r="D534" s="173"/>
      <c r="E534" s="173"/>
      <c r="F534" s="173"/>
      <c r="G534" s="17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 ht="15.75" customHeight="1">
      <c r="A535" s="4"/>
      <c r="B535" s="4"/>
      <c r="C535" s="173"/>
      <c r="D535" s="173"/>
      <c r="E535" s="173"/>
      <c r="F535" s="173"/>
      <c r="G535" s="17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 ht="15.75" customHeight="1">
      <c r="A536" s="4"/>
      <c r="B536" s="4"/>
      <c r="C536" s="173"/>
      <c r="D536" s="173"/>
      <c r="E536" s="173"/>
      <c r="F536" s="173"/>
      <c r="G536" s="17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 ht="15.75" customHeight="1">
      <c r="A537" s="4"/>
      <c r="B537" s="4"/>
      <c r="C537" s="173"/>
      <c r="D537" s="173"/>
      <c r="E537" s="173"/>
      <c r="F537" s="173"/>
      <c r="G537" s="17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 ht="15.75" customHeight="1">
      <c r="A538" s="4"/>
      <c r="B538" s="4"/>
      <c r="C538" s="173"/>
      <c r="D538" s="173"/>
      <c r="E538" s="173"/>
      <c r="F538" s="173"/>
      <c r="G538" s="17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 ht="15.75" customHeight="1">
      <c r="A539" s="4"/>
      <c r="B539" s="4"/>
      <c r="C539" s="173"/>
      <c r="D539" s="173"/>
      <c r="E539" s="173"/>
      <c r="F539" s="173"/>
      <c r="G539" s="17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 ht="15.75" customHeight="1">
      <c r="A540" s="4"/>
      <c r="B540" s="4"/>
      <c r="C540" s="173"/>
      <c r="D540" s="173"/>
      <c r="E540" s="173"/>
      <c r="F540" s="173"/>
      <c r="G540" s="17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 ht="15.75" customHeight="1">
      <c r="A541" s="4"/>
      <c r="B541" s="4"/>
      <c r="C541" s="173"/>
      <c r="D541" s="173"/>
      <c r="E541" s="173"/>
      <c r="F541" s="173"/>
      <c r="G541" s="17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 ht="15.75" customHeight="1">
      <c r="A542" s="4"/>
      <c r="B542" s="4"/>
      <c r="C542" s="173"/>
      <c r="D542" s="173"/>
      <c r="E542" s="173"/>
      <c r="F542" s="173"/>
      <c r="G542" s="17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 ht="15.75" customHeight="1">
      <c r="A543" s="4"/>
      <c r="B543" s="4"/>
      <c r="C543" s="173"/>
      <c r="D543" s="173"/>
      <c r="E543" s="173"/>
      <c r="F543" s="173"/>
      <c r="G543" s="17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 ht="15.75" customHeight="1">
      <c r="A544" s="4"/>
      <c r="B544" s="4"/>
      <c r="C544" s="173"/>
      <c r="D544" s="173"/>
      <c r="E544" s="173"/>
      <c r="F544" s="173"/>
      <c r="G544" s="17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 ht="15.75" customHeight="1">
      <c r="A545" s="4"/>
      <c r="B545" s="4"/>
      <c r="C545" s="173"/>
      <c r="D545" s="173"/>
      <c r="E545" s="173"/>
      <c r="F545" s="173"/>
      <c r="G545" s="17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 ht="15.75" customHeight="1">
      <c r="A546" s="4"/>
      <c r="B546" s="4"/>
      <c r="C546" s="173"/>
      <c r="D546" s="173"/>
      <c r="E546" s="173"/>
      <c r="F546" s="173"/>
      <c r="G546" s="17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 ht="15.75" customHeight="1">
      <c r="A547" s="4"/>
      <c r="B547" s="4"/>
      <c r="C547" s="173"/>
      <c r="D547" s="173"/>
      <c r="E547" s="173"/>
      <c r="F547" s="173"/>
      <c r="G547" s="17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 ht="15.75" customHeight="1">
      <c r="A548" s="4"/>
      <c r="B548" s="4"/>
      <c r="C548" s="173"/>
      <c r="D548" s="173"/>
      <c r="E548" s="173"/>
      <c r="F548" s="173"/>
      <c r="G548" s="17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 ht="15.75" customHeight="1">
      <c r="A549" s="4"/>
      <c r="B549" s="4"/>
      <c r="C549" s="173"/>
      <c r="D549" s="173"/>
      <c r="E549" s="173"/>
      <c r="F549" s="173"/>
      <c r="G549" s="17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 ht="15.75" customHeight="1">
      <c r="A550" s="4"/>
      <c r="B550" s="4"/>
      <c r="C550" s="173"/>
      <c r="D550" s="173"/>
      <c r="E550" s="173"/>
      <c r="F550" s="173"/>
      <c r="G550" s="17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 ht="15.75" customHeight="1">
      <c r="A551" s="4"/>
      <c r="B551" s="4"/>
      <c r="C551" s="173"/>
      <c r="D551" s="173"/>
      <c r="E551" s="173"/>
      <c r="F551" s="173"/>
      <c r="G551" s="17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 ht="15.75" customHeight="1">
      <c r="A552" s="4"/>
      <c r="B552" s="4"/>
      <c r="C552" s="173"/>
      <c r="D552" s="173"/>
      <c r="E552" s="173"/>
      <c r="F552" s="173"/>
      <c r="G552" s="17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 ht="15.75" customHeight="1">
      <c r="A553" s="4"/>
      <c r="B553" s="4"/>
      <c r="C553" s="173"/>
      <c r="D553" s="173"/>
      <c r="E553" s="173"/>
      <c r="F553" s="173"/>
      <c r="G553" s="17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 ht="15.75" customHeight="1">
      <c r="A554" s="4"/>
      <c r="B554" s="4"/>
      <c r="C554" s="173"/>
      <c r="D554" s="173"/>
      <c r="E554" s="173"/>
      <c r="F554" s="173"/>
      <c r="G554" s="17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 ht="15.75" customHeight="1">
      <c r="A555" s="4"/>
      <c r="B555" s="4"/>
      <c r="C555" s="173"/>
      <c r="D555" s="173"/>
      <c r="E555" s="173"/>
      <c r="F555" s="173"/>
      <c r="G555" s="17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 ht="15.75" customHeight="1">
      <c r="A556" s="4"/>
      <c r="B556" s="4"/>
      <c r="C556" s="173"/>
      <c r="D556" s="173"/>
      <c r="E556" s="173"/>
      <c r="F556" s="173"/>
      <c r="G556" s="17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 ht="15.75" customHeight="1">
      <c r="A557" s="4"/>
      <c r="B557" s="4"/>
      <c r="C557" s="173"/>
      <c r="D557" s="173"/>
      <c r="E557" s="173"/>
      <c r="F557" s="173"/>
      <c r="G557" s="17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 ht="15.75" customHeight="1">
      <c r="A558" s="4"/>
      <c r="B558" s="4"/>
      <c r="C558" s="173"/>
      <c r="D558" s="173"/>
      <c r="E558" s="173"/>
      <c r="F558" s="173"/>
      <c r="G558" s="17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 ht="15.75" customHeight="1">
      <c r="A559" s="4"/>
      <c r="B559" s="4"/>
      <c r="C559" s="173"/>
      <c r="D559" s="173"/>
      <c r="E559" s="173"/>
      <c r="F559" s="173"/>
      <c r="G559" s="17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 ht="15.75" customHeight="1">
      <c r="A560" s="4"/>
      <c r="B560" s="4"/>
      <c r="C560" s="173"/>
      <c r="D560" s="173"/>
      <c r="E560" s="173"/>
      <c r="F560" s="173"/>
      <c r="G560" s="17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 ht="15.75" customHeight="1">
      <c r="A561" s="4"/>
      <c r="B561" s="4"/>
      <c r="C561" s="173"/>
      <c r="D561" s="173"/>
      <c r="E561" s="173"/>
      <c r="F561" s="173"/>
      <c r="G561" s="17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 ht="15.75" customHeight="1">
      <c r="A562" s="4"/>
      <c r="B562" s="4"/>
      <c r="C562" s="173"/>
      <c r="D562" s="173"/>
      <c r="E562" s="173"/>
      <c r="F562" s="173"/>
      <c r="G562" s="17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 ht="15.75" customHeight="1">
      <c r="A563" s="4"/>
      <c r="B563" s="4"/>
      <c r="C563" s="173"/>
      <c r="D563" s="173"/>
      <c r="E563" s="173"/>
      <c r="F563" s="173"/>
      <c r="G563" s="17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 ht="15.75" customHeight="1">
      <c r="A564" s="4"/>
      <c r="B564" s="4"/>
      <c r="C564" s="173"/>
      <c r="D564" s="173"/>
      <c r="E564" s="173"/>
      <c r="F564" s="173"/>
      <c r="G564" s="17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 ht="15.75" customHeight="1">
      <c r="A565" s="4"/>
      <c r="B565" s="4"/>
      <c r="C565" s="173"/>
      <c r="D565" s="173"/>
      <c r="E565" s="173"/>
      <c r="F565" s="173"/>
      <c r="G565" s="17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 ht="15.75" customHeight="1">
      <c r="A566" s="4"/>
      <c r="B566" s="4"/>
      <c r="C566" s="173"/>
      <c r="D566" s="173"/>
      <c r="E566" s="173"/>
      <c r="F566" s="173"/>
      <c r="G566" s="17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 ht="15.75" customHeight="1">
      <c r="A567" s="4"/>
      <c r="B567" s="4"/>
      <c r="C567" s="173"/>
      <c r="D567" s="173"/>
      <c r="E567" s="173"/>
      <c r="F567" s="173"/>
      <c r="G567" s="17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 ht="15.75" customHeight="1">
      <c r="A568" s="4"/>
      <c r="B568" s="4"/>
      <c r="C568" s="173"/>
      <c r="D568" s="173"/>
      <c r="E568" s="173"/>
      <c r="F568" s="173"/>
      <c r="G568" s="17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 ht="15.75" customHeight="1">
      <c r="A569" s="4"/>
      <c r="B569" s="4"/>
      <c r="C569" s="173"/>
      <c r="D569" s="173"/>
      <c r="E569" s="173"/>
      <c r="F569" s="173"/>
      <c r="G569" s="17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 ht="15.75" customHeight="1">
      <c r="A570" s="4"/>
      <c r="B570" s="4"/>
      <c r="C570" s="173"/>
      <c r="D570" s="173"/>
      <c r="E570" s="173"/>
      <c r="F570" s="173"/>
      <c r="G570" s="17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 ht="15.75" customHeight="1">
      <c r="A571" s="4"/>
      <c r="B571" s="4"/>
      <c r="C571" s="173"/>
      <c r="D571" s="173"/>
      <c r="E571" s="173"/>
      <c r="F571" s="173"/>
      <c r="G571" s="17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 ht="15.75" customHeight="1">
      <c r="A572" s="4"/>
      <c r="B572" s="4"/>
      <c r="C572" s="173"/>
      <c r="D572" s="173"/>
      <c r="E572" s="173"/>
      <c r="F572" s="173"/>
      <c r="G572" s="17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 ht="15.75" customHeight="1">
      <c r="A573" s="4"/>
      <c r="B573" s="4"/>
      <c r="C573" s="173"/>
      <c r="D573" s="173"/>
      <c r="E573" s="173"/>
      <c r="F573" s="173"/>
      <c r="G573" s="17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 ht="15.75" customHeight="1">
      <c r="A574" s="4"/>
      <c r="B574" s="4"/>
      <c r="C574" s="173"/>
      <c r="D574" s="173"/>
      <c r="E574" s="173"/>
      <c r="F574" s="173"/>
      <c r="G574" s="17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 ht="15.75" customHeight="1">
      <c r="A575" s="4"/>
      <c r="B575" s="4"/>
      <c r="C575" s="173"/>
      <c r="D575" s="173"/>
      <c r="E575" s="173"/>
      <c r="F575" s="173"/>
      <c r="G575" s="17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 ht="15.75" customHeight="1">
      <c r="A576" s="4"/>
      <c r="B576" s="4"/>
      <c r="C576" s="173"/>
      <c r="D576" s="173"/>
      <c r="E576" s="173"/>
      <c r="F576" s="173"/>
      <c r="G576" s="17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 ht="15.75" customHeight="1">
      <c r="A577" s="4"/>
      <c r="B577" s="4"/>
      <c r="C577" s="173"/>
      <c r="D577" s="173"/>
      <c r="E577" s="173"/>
      <c r="F577" s="173"/>
      <c r="G577" s="17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 ht="15.75" customHeight="1">
      <c r="A578" s="4"/>
      <c r="B578" s="4"/>
      <c r="C578" s="173"/>
      <c r="D578" s="173"/>
      <c r="E578" s="173"/>
      <c r="F578" s="173"/>
      <c r="G578" s="17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 ht="15.75" customHeight="1">
      <c r="A579" s="4"/>
      <c r="B579" s="4"/>
      <c r="C579" s="173"/>
      <c r="D579" s="173"/>
      <c r="E579" s="173"/>
      <c r="F579" s="173"/>
      <c r="G579" s="17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 ht="15.75" customHeight="1">
      <c r="A580" s="4"/>
      <c r="B580" s="4"/>
      <c r="C580" s="173"/>
      <c r="D580" s="173"/>
      <c r="E580" s="173"/>
      <c r="F580" s="173"/>
      <c r="G580" s="17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 ht="15.75" customHeight="1">
      <c r="A581" s="4"/>
      <c r="B581" s="4"/>
      <c r="C581" s="173"/>
      <c r="D581" s="173"/>
      <c r="E581" s="173"/>
      <c r="F581" s="173"/>
      <c r="G581" s="17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 ht="15.75" customHeight="1">
      <c r="A582" s="4"/>
      <c r="B582" s="4"/>
      <c r="C582" s="173"/>
      <c r="D582" s="173"/>
      <c r="E582" s="173"/>
      <c r="F582" s="173"/>
      <c r="G582" s="17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 ht="15.75" customHeight="1">
      <c r="A583" s="4"/>
      <c r="B583" s="4"/>
      <c r="C583" s="173"/>
      <c r="D583" s="173"/>
      <c r="E583" s="173"/>
      <c r="F583" s="173"/>
      <c r="G583" s="17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 ht="15.75" customHeight="1">
      <c r="A584" s="4"/>
      <c r="B584" s="4"/>
      <c r="C584" s="173"/>
      <c r="D584" s="173"/>
      <c r="E584" s="173"/>
      <c r="F584" s="173"/>
      <c r="G584" s="17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 ht="15.75" customHeight="1">
      <c r="A585" s="4"/>
      <c r="B585" s="4"/>
      <c r="C585" s="173"/>
      <c r="D585" s="173"/>
      <c r="E585" s="173"/>
      <c r="F585" s="173"/>
      <c r="G585" s="17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 ht="15.75" customHeight="1">
      <c r="A586" s="4"/>
      <c r="B586" s="4"/>
      <c r="C586" s="173"/>
      <c r="D586" s="173"/>
      <c r="E586" s="173"/>
      <c r="F586" s="173"/>
      <c r="G586" s="17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 ht="15.75" customHeight="1">
      <c r="A587" s="4"/>
      <c r="B587" s="4"/>
      <c r="C587" s="173"/>
      <c r="D587" s="173"/>
      <c r="E587" s="173"/>
      <c r="F587" s="173"/>
      <c r="G587" s="17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 ht="15.75" customHeight="1">
      <c r="A588" s="4"/>
      <c r="B588" s="4"/>
      <c r="C588" s="173"/>
      <c r="D588" s="173"/>
      <c r="E588" s="173"/>
      <c r="F588" s="173"/>
      <c r="G588" s="17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 ht="15.75" customHeight="1">
      <c r="A589" s="4"/>
      <c r="B589" s="4"/>
      <c r="C589" s="173"/>
      <c r="D589" s="173"/>
      <c r="E589" s="173"/>
      <c r="F589" s="173"/>
      <c r="G589" s="17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 ht="15.75" customHeight="1">
      <c r="A590" s="4"/>
      <c r="B590" s="4"/>
      <c r="C590" s="173"/>
      <c r="D590" s="173"/>
      <c r="E590" s="173"/>
      <c r="F590" s="173"/>
      <c r="G590" s="17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 ht="15.75" customHeight="1">
      <c r="A591" s="4"/>
      <c r="B591" s="4"/>
      <c r="C591" s="173"/>
      <c r="D591" s="173"/>
      <c r="E591" s="173"/>
      <c r="F591" s="173"/>
      <c r="G591" s="17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 ht="15.75" customHeight="1">
      <c r="A592" s="4"/>
      <c r="B592" s="4"/>
      <c r="C592" s="173"/>
      <c r="D592" s="173"/>
      <c r="E592" s="173"/>
      <c r="F592" s="173"/>
      <c r="G592" s="17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 ht="15.75" customHeight="1">
      <c r="A593" s="4"/>
      <c r="B593" s="4"/>
      <c r="C593" s="173"/>
      <c r="D593" s="173"/>
      <c r="E593" s="173"/>
      <c r="F593" s="173"/>
      <c r="G593" s="17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 ht="15.75" customHeight="1">
      <c r="A594" s="4"/>
      <c r="B594" s="4"/>
      <c r="C594" s="173"/>
      <c r="D594" s="173"/>
      <c r="E594" s="173"/>
      <c r="F594" s="173"/>
      <c r="G594" s="17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 ht="15.75" customHeight="1">
      <c r="A595" s="4"/>
      <c r="B595" s="4"/>
      <c r="C595" s="173"/>
      <c r="D595" s="173"/>
      <c r="E595" s="173"/>
      <c r="F595" s="173"/>
      <c r="G595" s="17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 ht="15.75" customHeight="1">
      <c r="A596" s="4"/>
      <c r="B596" s="4"/>
      <c r="C596" s="173"/>
      <c r="D596" s="173"/>
      <c r="E596" s="173"/>
      <c r="F596" s="173"/>
      <c r="G596" s="17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 ht="15.75" customHeight="1">
      <c r="A597" s="4"/>
      <c r="B597" s="4"/>
      <c r="C597" s="173"/>
      <c r="D597" s="173"/>
      <c r="E597" s="173"/>
      <c r="F597" s="173"/>
      <c r="G597" s="17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 ht="15.75" customHeight="1">
      <c r="A598" s="4"/>
      <c r="B598" s="4"/>
      <c r="C598" s="173"/>
      <c r="D598" s="173"/>
      <c r="E598" s="173"/>
      <c r="F598" s="173"/>
      <c r="G598" s="17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 ht="15.75" customHeight="1">
      <c r="A599" s="4"/>
      <c r="B599" s="4"/>
      <c r="C599" s="173"/>
      <c r="D599" s="173"/>
      <c r="E599" s="173"/>
      <c r="F599" s="173"/>
      <c r="G599" s="17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 ht="15.75" customHeight="1">
      <c r="A600" s="4"/>
      <c r="B600" s="4"/>
      <c r="C600" s="173"/>
      <c r="D600" s="173"/>
      <c r="E600" s="173"/>
      <c r="F600" s="173"/>
      <c r="G600" s="17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 ht="15.75" customHeight="1">
      <c r="A601" s="4"/>
      <c r="B601" s="4"/>
      <c r="C601" s="173"/>
      <c r="D601" s="173"/>
      <c r="E601" s="173"/>
      <c r="F601" s="173"/>
      <c r="G601" s="17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 ht="15.75" customHeight="1">
      <c r="A602" s="4"/>
      <c r="B602" s="4"/>
      <c r="C602" s="173"/>
      <c r="D602" s="173"/>
      <c r="E602" s="173"/>
      <c r="F602" s="173"/>
      <c r="G602" s="17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 ht="15.75" customHeight="1">
      <c r="A603" s="4"/>
      <c r="B603" s="4"/>
      <c r="C603" s="173"/>
      <c r="D603" s="173"/>
      <c r="E603" s="173"/>
      <c r="F603" s="173"/>
      <c r="G603" s="17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 ht="15.75" customHeight="1">
      <c r="A604" s="4"/>
      <c r="B604" s="4"/>
      <c r="C604" s="173"/>
      <c r="D604" s="173"/>
      <c r="E604" s="173"/>
      <c r="F604" s="173"/>
      <c r="G604" s="17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 ht="15.75" customHeight="1">
      <c r="A605" s="4"/>
      <c r="B605" s="4"/>
      <c r="C605" s="173"/>
      <c r="D605" s="173"/>
      <c r="E605" s="173"/>
      <c r="F605" s="173"/>
      <c r="G605" s="17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 ht="15.75" customHeight="1">
      <c r="A606" s="4"/>
      <c r="B606" s="4"/>
      <c r="C606" s="173"/>
      <c r="D606" s="173"/>
      <c r="E606" s="173"/>
      <c r="F606" s="173"/>
      <c r="G606" s="17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 ht="15.75" customHeight="1">
      <c r="A607" s="4"/>
      <c r="B607" s="4"/>
      <c r="C607" s="173"/>
      <c r="D607" s="173"/>
      <c r="E607" s="173"/>
      <c r="F607" s="173"/>
      <c r="G607" s="17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 ht="15.75" customHeight="1">
      <c r="A608" s="4"/>
      <c r="B608" s="4"/>
      <c r="C608" s="173"/>
      <c r="D608" s="173"/>
      <c r="E608" s="173"/>
      <c r="F608" s="173"/>
      <c r="G608" s="17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 ht="15.75" customHeight="1">
      <c r="A609" s="4"/>
      <c r="B609" s="4"/>
      <c r="C609" s="173"/>
      <c r="D609" s="173"/>
      <c r="E609" s="173"/>
      <c r="F609" s="173"/>
      <c r="G609" s="17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 ht="15.75" customHeight="1">
      <c r="A610" s="4"/>
      <c r="B610" s="4"/>
      <c r="C610" s="173"/>
      <c r="D610" s="173"/>
      <c r="E610" s="173"/>
      <c r="F610" s="173"/>
      <c r="G610" s="17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 ht="15.75" customHeight="1">
      <c r="A611" s="4"/>
      <c r="B611" s="4"/>
      <c r="C611" s="173"/>
      <c r="D611" s="173"/>
      <c r="E611" s="173"/>
      <c r="F611" s="173"/>
      <c r="G611" s="17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 ht="15.75" customHeight="1">
      <c r="A612" s="4"/>
      <c r="B612" s="4"/>
      <c r="C612" s="173"/>
      <c r="D612" s="173"/>
      <c r="E612" s="173"/>
      <c r="F612" s="173"/>
      <c r="G612" s="17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 ht="15.75" customHeight="1">
      <c r="A613" s="4"/>
      <c r="B613" s="4"/>
      <c r="C613" s="173"/>
      <c r="D613" s="173"/>
      <c r="E613" s="173"/>
      <c r="F613" s="173"/>
      <c r="G613" s="17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 ht="15.75" customHeight="1">
      <c r="A614" s="4"/>
      <c r="B614" s="4"/>
      <c r="C614" s="173"/>
      <c r="D614" s="173"/>
      <c r="E614" s="173"/>
      <c r="F614" s="173"/>
      <c r="G614" s="17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 ht="15.75" customHeight="1">
      <c r="A615" s="4"/>
      <c r="B615" s="4"/>
      <c r="C615" s="173"/>
      <c r="D615" s="173"/>
      <c r="E615" s="173"/>
      <c r="F615" s="173"/>
      <c r="G615" s="17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 ht="15.75" customHeight="1">
      <c r="A616" s="4"/>
      <c r="B616" s="4"/>
      <c r="C616" s="173"/>
      <c r="D616" s="173"/>
      <c r="E616" s="173"/>
      <c r="F616" s="173"/>
      <c r="G616" s="17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 ht="15.75" customHeight="1">
      <c r="A617" s="4"/>
      <c r="B617" s="4"/>
      <c r="C617" s="173"/>
      <c r="D617" s="173"/>
      <c r="E617" s="173"/>
      <c r="F617" s="173"/>
      <c r="G617" s="17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 ht="15.75" customHeight="1">
      <c r="A618" s="4"/>
      <c r="B618" s="4"/>
      <c r="C618" s="173"/>
      <c r="D618" s="173"/>
      <c r="E618" s="173"/>
      <c r="F618" s="173"/>
      <c r="G618" s="17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 ht="15.75" customHeight="1">
      <c r="A619" s="4"/>
      <c r="B619" s="4"/>
      <c r="C619" s="173"/>
      <c r="D619" s="173"/>
      <c r="E619" s="173"/>
      <c r="F619" s="173"/>
      <c r="G619" s="17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 ht="15.75" customHeight="1">
      <c r="A620" s="4"/>
      <c r="B620" s="4"/>
      <c r="C620" s="173"/>
      <c r="D620" s="173"/>
      <c r="E620" s="173"/>
      <c r="F620" s="173"/>
      <c r="G620" s="17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 ht="15.75" customHeight="1">
      <c r="A621" s="4"/>
      <c r="B621" s="4"/>
      <c r="C621" s="173"/>
      <c r="D621" s="173"/>
      <c r="E621" s="173"/>
      <c r="F621" s="173"/>
      <c r="G621" s="17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 ht="15.75" customHeight="1">
      <c r="A622" s="4"/>
      <c r="B622" s="4"/>
      <c r="C622" s="173"/>
      <c r="D622" s="173"/>
      <c r="E622" s="173"/>
      <c r="F622" s="173"/>
      <c r="G622" s="17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 ht="15.75" customHeight="1">
      <c r="A623" s="4"/>
      <c r="B623" s="4"/>
      <c r="C623" s="173"/>
      <c r="D623" s="173"/>
      <c r="E623" s="173"/>
      <c r="F623" s="173"/>
      <c r="G623" s="17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 ht="15.75" customHeight="1">
      <c r="A624" s="4"/>
      <c r="B624" s="4"/>
      <c r="C624" s="173"/>
      <c r="D624" s="173"/>
      <c r="E624" s="173"/>
      <c r="F624" s="173"/>
      <c r="G624" s="17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 ht="15.75" customHeight="1">
      <c r="A625" s="4"/>
      <c r="B625" s="4"/>
      <c r="C625" s="173"/>
      <c r="D625" s="173"/>
      <c r="E625" s="173"/>
      <c r="F625" s="173"/>
      <c r="G625" s="17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 ht="15.75" customHeight="1">
      <c r="A626" s="4"/>
      <c r="B626" s="4"/>
      <c r="C626" s="173"/>
      <c r="D626" s="173"/>
      <c r="E626" s="173"/>
      <c r="F626" s="173"/>
      <c r="G626" s="17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 ht="15.75" customHeight="1">
      <c r="A627" s="4"/>
      <c r="B627" s="4"/>
      <c r="C627" s="173"/>
      <c r="D627" s="173"/>
      <c r="E627" s="173"/>
      <c r="F627" s="173"/>
      <c r="G627" s="17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 ht="15.75" customHeight="1">
      <c r="A628" s="4"/>
      <c r="B628" s="4"/>
      <c r="C628" s="173"/>
      <c r="D628" s="173"/>
      <c r="E628" s="173"/>
      <c r="F628" s="173"/>
      <c r="G628" s="17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 ht="15.75" customHeight="1">
      <c r="A629" s="4"/>
      <c r="B629" s="4"/>
      <c r="C629" s="173"/>
      <c r="D629" s="173"/>
      <c r="E629" s="173"/>
      <c r="F629" s="173"/>
      <c r="G629" s="17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 ht="15.75" customHeight="1">
      <c r="A630" s="4"/>
      <c r="B630" s="4"/>
      <c r="C630" s="173"/>
      <c r="D630" s="173"/>
      <c r="E630" s="173"/>
      <c r="F630" s="173"/>
      <c r="G630" s="17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 ht="15.75" customHeight="1">
      <c r="A631" s="4"/>
      <c r="B631" s="4"/>
      <c r="C631" s="173"/>
      <c r="D631" s="173"/>
      <c r="E631" s="173"/>
      <c r="F631" s="173"/>
      <c r="G631" s="17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 ht="15.75" customHeight="1">
      <c r="A632" s="4"/>
      <c r="B632" s="4"/>
      <c r="C632" s="173"/>
      <c r="D632" s="173"/>
      <c r="E632" s="173"/>
      <c r="F632" s="173"/>
      <c r="G632" s="17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 ht="15.75" customHeight="1">
      <c r="A633" s="4"/>
      <c r="B633" s="4"/>
      <c r="C633" s="173"/>
      <c r="D633" s="173"/>
      <c r="E633" s="173"/>
      <c r="F633" s="173"/>
      <c r="G633" s="17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 ht="15.75" customHeight="1">
      <c r="A634" s="4"/>
      <c r="B634" s="4"/>
      <c r="C634" s="173"/>
      <c r="D634" s="173"/>
      <c r="E634" s="173"/>
      <c r="F634" s="173"/>
      <c r="G634" s="17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 ht="15.75" customHeight="1">
      <c r="A635" s="4"/>
      <c r="B635" s="4"/>
      <c r="C635" s="173"/>
      <c r="D635" s="173"/>
      <c r="E635" s="173"/>
      <c r="F635" s="173"/>
      <c r="G635" s="17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 ht="15.75" customHeight="1">
      <c r="A636" s="4"/>
      <c r="B636" s="4"/>
      <c r="C636" s="173"/>
      <c r="D636" s="173"/>
      <c r="E636" s="173"/>
      <c r="F636" s="173"/>
      <c r="G636" s="17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 ht="15.75" customHeight="1">
      <c r="A637" s="4"/>
      <c r="B637" s="4"/>
      <c r="C637" s="173"/>
      <c r="D637" s="173"/>
      <c r="E637" s="173"/>
      <c r="F637" s="173"/>
      <c r="G637" s="17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 ht="15.75" customHeight="1">
      <c r="A638" s="4"/>
      <c r="B638" s="4"/>
      <c r="C638" s="173"/>
      <c r="D638" s="173"/>
      <c r="E638" s="173"/>
      <c r="F638" s="173"/>
      <c r="G638" s="17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 ht="15.75" customHeight="1">
      <c r="A639" s="4"/>
      <c r="B639" s="4"/>
      <c r="C639" s="173"/>
      <c r="D639" s="173"/>
      <c r="E639" s="173"/>
      <c r="F639" s="173"/>
      <c r="G639" s="17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 ht="15.75" customHeight="1">
      <c r="A640" s="4"/>
      <c r="B640" s="4"/>
      <c r="C640" s="173"/>
      <c r="D640" s="173"/>
      <c r="E640" s="173"/>
      <c r="F640" s="173"/>
      <c r="G640" s="17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 ht="15.75" customHeight="1">
      <c r="A641" s="4"/>
      <c r="B641" s="4"/>
      <c r="C641" s="173"/>
      <c r="D641" s="173"/>
      <c r="E641" s="173"/>
      <c r="F641" s="173"/>
      <c r="G641" s="17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 ht="15.75" customHeight="1">
      <c r="A642" s="4"/>
      <c r="B642" s="4"/>
      <c r="C642" s="173"/>
      <c r="D642" s="173"/>
      <c r="E642" s="173"/>
      <c r="F642" s="173"/>
      <c r="G642" s="17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 ht="15.75" customHeight="1">
      <c r="A643" s="4"/>
      <c r="B643" s="4"/>
      <c r="C643" s="173"/>
      <c r="D643" s="173"/>
      <c r="E643" s="173"/>
      <c r="F643" s="173"/>
      <c r="G643" s="17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 ht="15.75" customHeight="1">
      <c r="A644" s="4"/>
      <c r="B644" s="4"/>
      <c r="C644" s="173"/>
      <c r="D644" s="173"/>
      <c r="E644" s="173"/>
      <c r="F644" s="173"/>
      <c r="G644" s="17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 ht="15.75" customHeight="1">
      <c r="A645" s="4"/>
      <c r="B645" s="4"/>
      <c r="C645" s="173"/>
      <c r="D645" s="173"/>
      <c r="E645" s="173"/>
      <c r="F645" s="173"/>
      <c r="G645" s="17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 ht="15.75" customHeight="1">
      <c r="A646" s="4"/>
      <c r="B646" s="4"/>
      <c r="C646" s="173"/>
      <c r="D646" s="173"/>
      <c r="E646" s="173"/>
      <c r="F646" s="173"/>
      <c r="G646" s="17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 ht="15.75" customHeight="1">
      <c r="A647" s="4"/>
      <c r="B647" s="4"/>
      <c r="C647" s="173"/>
      <c r="D647" s="173"/>
      <c r="E647" s="173"/>
      <c r="F647" s="173"/>
      <c r="G647" s="17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 ht="15.75" customHeight="1">
      <c r="A648" s="4"/>
      <c r="B648" s="4"/>
      <c r="C648" s="173"/>
      <c r="D648" s="173"/>
      <c r="E648" s="173"/>
      <c r="F648" s="173"/>
      <c r="G648" s="17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 ht="15.75" customHeight="1">
      <c r="A649" s="4"/>
      <c r="B649" s="4"/>
      <c r="C649" s="173"/>
      <c r="D649" s="173"/>
      <c r="E649" s="173"/>
      <c r="F649" s="173"/>
      <c r="G649" s="17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 ht="15.75" customHeight="1">
      <c r="A650" s="4"/>
      <c r="B650" s="4"/>
      <c r="C650" s="173"/>
      <c r="D650" s="173"/>
      <c r="E650" s="173"/>
      <c r="F650" s="173"/>
      <c r="G650" s="17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 ht="15.75" customHeight="1">
      <c r="A651" s="4"/>
      <c r="B651" s="4"/>
      <c r="C651" s="173"/>
      <c r="D651" s="173"/>
      <c r="E651" s="173"/>
      <c r="F651" s="173"/>
      <c r="G651" s="17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 ht="15.75" customHeight="1">
      <c r="A652" s="4"/>
      <c r="B652" s="4"/>
      <c r="C652" s="173"/>
      <c r="D652" s="173"/>
      <c r="E652" s="173"/>
      <c r="F652" s="173"/>
      <c r="G652" s="17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 ht="15.75" customHeight="1">
      <c r="A653" s="4"/>
      <c r="B653" s="4"/>
      <c r="C653" s="173"/>
      <c r="D653" s="173"/>
      <c r="E653" s="173"/>
      <c r="F653" s="173"/>
      <c r="G653" s="17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 ht="15.75" customHeight="1">
      <c r="A654" s="4"/>
      <c r="B654" s="4"/>
      <c r="C654" s="173"/>
      <c r="D654" s="173"/>
      <c r="E654" s="173"/>
      <c r="F654" s="173"/>
      <c r="G654" s="17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 ht="15.75" customHeight="1">
      <c r="A655" s="4"/>
      <c r="B655" s="4"/>
      <c r="C655" s="173"/>
      <c r="D655" s="173"/>
      <c r="E655" s="173"/>
      <c r="F655" s="173"/>
      <c r="G655" s="17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 ht="15.75" customHeight="1">
      <c r="A656" s="4"/>
      <c r="B656" s="4"/>
      <c r="C656" s="173"/>
      <c r="D656" s="173"/>
      <c r="E656" s="173"/>
      <c r="F656" s="173"/>
      <c r="G656" s="17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 ht="15.75" customHeight="1">
      <c r="A657" s="4"/>
      <c r="B657" s="4"/>
      <c r="C657" s="173"/>
      <c r="D657" s="173"/>
      <c r="E657" s="173"/>
      <c r="F657" s="173"/>
      <c r="G657" s="17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 ht="15.75" customHeight="1">
      <c r="A658" s="4"/>
      <c r="B658" s="4"/>
      <c r="C658" s="173"/>
      <c r="D658" s="173"/>
      <c r="E658" s="173"/>
      <c r="F658" s="173"/>
      <c r="G658" s="17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 ht="15.75" customHeight="1">
      <c r="A659" s="4"/>
      <c r="B659" s="4"/>
      <c r="C659" s="173"/>
      <c r="D659" s="173"/>
      <c r="E659" s="173"/>
      <c r="F659" s="173"/>
      <c r="G659" s="17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 ht="15.75" customHeight="1">
      <c r="A660" s="4"/>
      <c r="B660" s="4"/>
      <c r="C660" s="173"/>
      <c r="D660" s="173"/>
      <c r="E660" s="173"/>
      <c r="F660" s="173"/>
      <c r="G660" s="17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 ht="15.75" customHeight="1">
      <c r="A661" s="4"/>
      <c r="B661" s="4"/>
      <c r="C661" s="173"/>
      <c r="D661" s="173"/>
      <c r="E661" s="173"/>
      <c r="F661" s="173"/>
      <c r="G661" s="17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 ht="15.75" customHeight="1">
      <c r="A662" s="4"/>
      <c r="B662" s="4"/>
      <c r="C662" s="173"/>
      <c r="D662" s="173"/>
      <c r="E662" s="173"/>
      <c r="F662" s="173"/>
      <c r="G662" s="17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 ht="15.75" customHeight="1">
      <c r="A663" s="4"/>
      <c r="B663" s="4"/>
      <c r="C663" s="173"/>
      <c r="D663" s="173"/>
      <c r="E663" s="173"/>
      <c r="F663" s="173"/>
      <c r="G663" s="17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 ht="15.75" customHeight="1">
      <c r="A664" s="4"/>
      <c r="B664" s="4"/>
      <c r="C664" s="173"/>
      <c r="D664" s="173"/>
      <c r="E664" s="173"/>
      <c r="F664" s="173"/>
      <c r="G664" s="17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 ht="15.75" customHeight="1">
      <c r="A665" s="4"/>
      <c r="B665" s="4"/>
      <c r="C665" s="173"/>
      <c r="D665" s="173"/>
      <c r="E665" s="173"/>
      <c r="F665" s="173"/>
      <c r="G665" s="17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 ht="15.75" customHeight="1">
      <c r="A666" s="4"/>
      <c r="B666" s="4"/>
      <c r="C666" s="173"/>
      <c r="D666" s="173"/>
      <c r="E666" s="173"/>
      <c r="F666" s="173"/>
      <c r="G666" s="17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 ht="15.75" customHeight="1">
      <c r="A667" s="4"/>
      <c r="B667" s="4"/>
      <c r="C667" s="173"/>
      <c r="D667" s="173"/>
      <c r="E667" s="173"/>
      <c r="F667" s="173"/>
      <c r="G667" s="17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 ht="15.75" customHeight="1">
      <c r="A668" s="4"/>
      <c r="B668" s="4"/>
      <c r="C668" s="173"/>
      <c r="D668" s="173"/>
      <c r="E668" s="173"/>
      <c r="F668" s="173"/>
      <c r="G668" s="17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 ht="15.75" customHeight="1">
      <c r="A669" s="4"/>
      <c r="B669" s="4"/>
      <c r="C669" s="173"/>
      <c r="D669" s="173"/>
      <c r="E669" s="173"/>
      <c r="F669" s="173"/>
      <c r="G669" s="17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 ht="15.75" customHeight="1">
      <c r="A670" s="4"/>
      <c r="B670" s="4"/>
      <c r="C670" s="173"/>
      <c r="D670" s="173"/>
      <c r="E670" s="173"/>
      <c r="F670" s="173"/>
      <c r="G670" s="17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 ht="15.75" customHeight="1">
      <c r="A671" s="4"/>
      <c r="B671" s="4"/>
      <c r="C671" s="173"/>
      <c r="D671" s="173"/>
      <c r="E671" s="173"/>
      <c r="F671" s="173"/>
      <c r="G671" s="17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 ht="15.75" customHeight="1">
      <c r="A672" s="4"/>
      <c r="B672" s="4"/>
      <c r="C672" s="173"/>
      <c r="D672" s="173"/>
      <c r="E672" s="173"/>
      <c r="F672" s="173"/>
      <c r="G672" s="17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 ht="15.75" customHeight="1">
      <c r="A673" s="4"/>
      <c r="B673" s="4"/>
      <c r="C673" s="173"/>
      <c r="D673" s="173"/>
      <c r="E673" s="173"/>
      <c r="F673" s="173"/>
      <c r="G673" s="17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 ht="15.75" customHeight="1">
      <c r="A674" s="4"/>
      <c r="B674" s="4"/>
      <c r="C674" s="173"/>
      <c r="D674" s="173"/>
      <c r="E674" s="173"/>
      <c r="F674" s="173"/>
      <c r="G674" s="17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 ht="15.75" customHeight="1">
      <c r="A675" s="4"/>
      <c r="B675" s="4"/>
      <c r="C675" s="173"/>
      <c r="D675" s="173"/>
      <c r="E675" s="173"/>
      <c r="F675" s="173"/>
      <c r="G675" s="17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 ht="15.75" customHeight="1">
      <c r="A676" s="4"/>
      <c r="B676" s="4"/>
      <c r="C676" s="173"/>
      <c r="D676" s="173"/>
      <c r="E676" s="173"/>
      <c r="F676" s="173"/>
      <c r="G676" s="17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 ht="15.75" customHeight="1">
      <c r="A677" s="4"/>
      <c r="B677" s="4"/>
      <c r="C677" s="173"/>
      <c r="D677" s="173"/>
      <c r="E677" s="173"/>
      <c r="F677" s="173"/>
      <c r="G677" s="17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 ht="15.75" customHeight="1">
      <c r="A678" s="4"/>
      <c r="B678" s="4"/>
      <c r="C678" s="173"/>
      <c r="D678" s="173"/>
      <c r="E678" s="173"/>
      <c r="F678" s="173"/>
      <c r="G678" s="17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 ht="15.75" customHeight="1">
      <c r="A679" s="4"/>
      <c r="B679" s="4"/>
      <c r="C679" s="173"/>
      <c r="D679" s="173"/>
      <c r="E679" s="173"/>
      <c r="F679" s="173"/>
      <c r="G679" s="17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 ht="15.75" customHeight="1">
      <c r="A680" s="4"/>
      <c r="B680" s="4"/>
      <c r="C680" s="173"/>
      <c r="D680" s="173"/>
      <c r="E680" s="173"/>
      <c r="F680" s="173"/>
      <c r="G680" s="17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 ht="15.75" customHeight="1">
      <c r="A681" s="4"/>
      <c r="B681" s="4"/>
      <c r="C681" s="173"/>
      <c r="D681" s="173"/>
      <c r="E681" s="173"/>
      <c r="F681" s="173"/>
      <c r="G681" s="17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 ht="15.75" customHeight="1">
      <c r="A682" s="4"/>
      <c r="B682" s="4"/>
      <c r="C682" s="173"/>
      <c r="D682" s="173"/>
      <c r="E682" s="173"/>
      <c r="F682" s="173"/>
      <c r="G682" s="17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 ht="15.75" customHeight="1">
      <c r="A683" s="4"/>
      <c r="B683" s="4"/>
      <c r="C683" s="173"/>
      <c r="D683" s="173"/>
      <c r="E683" s="173"/>
      <c r="F683" s="173"/>
      <c r="G683" s="17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 ht="15.75" customHeight="1">
      <c r="A684" s="4"/>
      <c r="B684" s="4"/>
      <c r="C684" s="173"/>
      <c r="D684" s="173"/>
      <c r="E684" s="173"/>
      <c r="F684" s="173"/>
      <c r="G684" s="17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 ht="15.75" customHeight="1">
      <c r="A685" s="4"/>
      <c r="B685" s="4"/>
      <c r="C685" s="173"/>
      <c r="D685" s="173"/>
      <c r="E685" s="173"/>
      <c r="F685" s="173"/>
      <c r="G685" s="17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 ht="15.75" customHeight="1">
      <c r="A686" s="4"/>
      <c r="B686" s="4"/>
      <c r="C686" s="173"/>
      <c r="D686" s="173"/>
      <c r="E686" s="173"/>
      <c r="F686" s="173"/>
      <c r="G686" s="17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 ht="15.75" customHeight="1">
      <c r="A687" s="4"/>
      <c r="B687" s="4"/>
      <c r="C687" s="173"/>
      <c r="D687" s="173"/>
      <c r="E687" s="173"/>
      <c r="F687" s="173"/>
      <c r="G687" s="17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</row>
    <row r="688" ht="15.75" customHeight="1">
      <c r="A688" s="4"/>
      <c r="B688" s="4"/>
      <c r="C688" s="173"/>
      <c r="D688" s="173"/>
      <c r="E688" s="173"/>
      <c r="F688" s="173"/>
      <c r="G688" s="17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 ht="15.75" customHeight="1">
      <c r="A689" s="4"/>
      <c r="B689" s="4"/>
      <c r="C689" s="173"/>
      <c r="D689" s="173"/>
      <c r="E689" s="173"/>
      <c r="F689" s="173"/>
      <c r="G689" s="17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 ht="15.75" customHeight="1">
      <c r="A690" s="4"/>
      <c r="B690" s="4"/>
      <c r="C690" s="173"/>
      <c r="D690" s="173"/>
      <c r="E690" s="173"/>
      <c r="F690" s="173"/>
      <c r="G690" s="17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 ht="15.75" customHeight="1">
      <c r="A691" s="4"/>
      <c r="B691" s="4"/>
      <c r="C691" s="173"/>
      <c r="D691" s="173"/>
      <c r="E691" s="173"/>
      <c r="F691" s="173"/>
      <c r="G691" s="17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 ht="15.75" customHeight="1">
      <c r="A692" s="4"/>
      <c r="B692" s="4"/>
      <c r="C692" s="173"/>
      <c r="D692" s="173"/>
      <c r="E692" s="173"/>
      <c r="F692" s="173"/>
      <c r="G692" s="17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 ht="15.75" customHeight="1">
      <c r="A693" s="4"/>
      <c r="B693" s="4"/>
      <c r="C693" s="173"/>
      <c r="D693" s="173"/>
      <c r="E693" s="173"/>
      <c r="F693" s="173"/>
      <c r="G693" s="17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 ht="15.75" customHeight="1">
      <c r="A694" s="4"/>
      <c r="B694" s="4"/>
      <c r="C694" s="173"/>
      <c r="D694" s="173"/>
      <c r="E694" s="173"/>
      <c r="F694" s="173"/>
      <c r="G694" s="17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 ht="15.75" customHeight="1">
      <c r="A695" s="4"/>
      <c r="B695" s="4"/>
      <c r="C695" s="173"/>
      <c r="D695" s="173"/>
      <c r="E695" s="173"/>
      <c r="F695" s="173"/>
      <c r="G695" s="17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 ht="15.75" customHeight="1">
      <c r="A696" s="4"/>
      <c r="B696" s="4"/>
      <c r="C696" s="173"/>
      <c r="D696" s="173"/>
      <c r="E696" s="173"/>
      <c r="F696" s="173"/>
      <c r="G696" s="17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 ht="15.75" customHeight="1">
      <c r="A697" s="4"/>
      <c r="B697" s="4"/>
      <c r="C697" s="173"/>
      <c r="D697" s="173"/>
      <c r="E697" s="173"/>
      <c r="F697" s="173"/>
      <c r="G697" s="17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 ht="15.75" customHeight="1">
      <c r="A698" s="4"/>
      <c r="B698" s="4"/>
      <c r="C698" s="173"/>
      <c r="D698" s="173"/>
      <c r="E698" s="173"/>
      <c r="F698" s="173"/>
      <c r="G698" s="17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 ht="15.75" customHeight="1">
      <c r="A699" s="4"/>
      <c r="B699" s="4"/>
      <c r="C699" s="173"/>
      <c r="D699" s="173"/>
      <c r="E699" s="173"/>
      <c r="F699" s="173"/>
      <c r="G699" s="17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 ht="15.75" customHeight="1">
      <c r="A700" s="4"/>
      <c r="B700" s="4"/>
      <c r="C700" s="173"/>
      <c r="D700" s="173"/>
      <c r="E700" s="173"/>
      <c r="F700" s="173"/>
      <c r="G700" s="17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 ht="15.75" customHeight="1">
      <c r="A701" s="4"/>
      <c r="B701" s="4"/>
      <c r="C701" s="173"/>
      <c r="D701" s="173"/>
      <c r="E701" s="173"/>
      <c r="F701" s="173"/>
      <c r="G701" s="17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 ht="15.75" customHeight="1">
      <c r="A702" s="4"/>
      <c r="B702" s="4"/>
      <c r="C702" s="173"/>
      <c r="D702" s="173"/>
      <c r="E702" s="173"/>
      <c r="F702" s="173"/>
      <c r="G702" s="17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 ht="15.75" customHeight="1">
      <c r="A703" s="4"/>
      <c r="B703" s="4"/>
      <c r="C703" s="173"/>
      <c r="D703" s="173"/>
      <c r="E703" s="173"/>
      <c r="F703" s="173"/>
      <c r="G703" s="17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 ht="15.75" customHeight="1">
      <c r="A704" s="4"/>
      <c r="B704" s="4"/>
      <c r="C704" s="173"/>
      <c r="D704" s="173"/>
      <c r="E704" s="173"/>
      <c r="F704" s="173"/>
      <c r="G704" s="17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 ht="15.75" customHeight="1">
      <c r="A705" s="4"/>
      <c r="B705" s="4"/>
      <c r="C705" s="173"/>
      <c r="D705" s="173"/>
      <c r="E705" s="173"/>
      <c r="F705" s="173"/>
      <c r="G705" s="17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 ht="15.75" customHeight="1">
      <c r="A706" s="4"/>
      <c r="B706" s="4"/>
      <c r="C706" s="173"/>
      <c r="D706" s="173"/>
      <c r="E706" s="173"/>
      <c r="F706" s="173"/>
      <c r="G706" s="17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 ht="15.75" customHeight="1">
      <c r="A707" s="4"/>
      <c r="B707" s="4"/>
      <c r="C707" s="173"/>
      <c r="D707" s="173"/>
      <c r="E707" s="173"/>
      <c r="F707" s="173"/>
      <c r="G707" s="17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 ht="15.75" customHeight="1">
      <c r="A708" s="4"/>
      <c r="B708" s="4"/>
      <c r="C708" s="173"/>
      <c r="D708" s="173"/>
      <c r="E708" s="173"/>
      <c r="F708" s="173"/>
      <c r="G708" s="17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 ht="15.75" customHeight="1">
      <c r="A709" s="4"/>
      <c r="B709" s="4"/>
      <c r="C709" s="173"/>
      <c r="D709" s="173"/>
      <c r="E709" s="173"/>
      <c r="F709" s="173"/>
      <c r="G709" s="17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 ht="15.75" customHeight="1">
      <c r="A710" s="4"/>
      <c r="B710" s="4"/>
      <c r="C710" s="173"/>
      <c r="D710" s="173"/>
      <c r="E710" s="173"/>
      <c r="F710" s="173"/>
      <c r="G710" s="17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 ht="15.75" customHeight="1">
      <c r="A711" s="4"/>
      <c r="B711" s="4"/>
      <c r="C711" s="173"/>
      <c r="D711" s="173"/>
      <c r="E711" s="173"/>
      <c r="F711" s="173"/>
      <c r="G711" s="17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 ht="15.75" customHeight="1">
      <c r="A712" s="4"/>
      <c r="B712" s="4"/>
      <c r="C712" s="173"/>
      <c r="D712" s="173"/>
      <c r="E712" s="173"/>
      <c r="F712" s="173"/>
      <c r="G712" s="17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 ht="15.75" customHeight="1">
      <c r="A713" s="4"/>
      <c r="B713" s="4"/>
      <c r="C713" s="173"/>
      <c r="D713" s="173"/>
      <c r="E713" s="173"/>
      <c r="F713" s="173"/>
      <c r="G713" s="17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 ht="15.75" customHeight="1">
      <c r="A714" s="4"/>
      <c r="B714" s="4"/>
      <c r="C714" s="173"/>
      <c r="D714" s="173"/>
      <c r="E714" s="173"/>
      <c r="F714" s="173"/>
      <c r="G714" s="17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 ht="15.75" customHeight="1">
      <c r="A715" s="4"/>
      <c r="B715" s="4"/>
      <c r="C715" s="173"/>
      <c r="D715" s="173"/>
      <c r="E715" s="173"/>
      <c r="F715" s="173"/>
      <c r="G715" s="17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 ht="15.75" customHeight="1">
      <c r="A716" s="4"/>
      <c r="B716" s="4"/>
      <c r="C716" s="173"/>
      <c r="D716" s="173"/>
      <c r="E716" s="173"/>
      <c r="F716" s="173"/>
      <c r="G716" s="17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 ht="15.75" customHeight="1">
      <c r="A717" s="4"/>
      <c r="B717" s="4"/>
      <c r="C717" s="173"/>
      <c r="D717" s="173"/>
      <c r="E717" s="173"/>
      <c r="F717" s="173"/>
      <c r="G717" s="17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 ht="15.75" customHeight="1">
      <c r="A718" s="4"/>
      <c r="B718" s="4"/>
      <c r="C718" s="173"/>
      <c r="D718" s="173"/>
      <c r="E718" s="173"/>
      <c r="F718" s="173"/>
      <c r="G718" s="17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 ht="15.75" customHeight="1">
      <c r="A719" s="4"/>
      <c r="B719" s="4"/>
      <c r="C719" s="173"/>
      <c r="D719" s="173"/>
      <c r="E719" s="173"/>
      <c r="F719" s="173"/>
      <c r="G719" s="17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 ht="15.75" customHeight="1">
      <c r="A720" s="4"/>
      <c r="B720" s="4"/>
      <c r="C720" s="173"/>
      <c r="D720" s="173"/>
      <c r="E720" s="173"/>
      <c r="F720" s="173"/>
      <c r="G720" s="17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 ht="15.75" customHeight="1">
      <c r="A721" s="4"/>
      <c r="B721" s="4"/>
      <c r="C721" s="173"/>
      <c r="D721" s="173"/>
      <c r="E721" s="173"/>
      <c r="F721" s="173"/>
      <c r="G721" s="17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 ht="15.75" customHeight="1">
      <c r="A722" s="4"/>
      <c r="B722" s="4"/>
      <c r="C722" s="173"/>
      <c r="D722" s="173"/>
      <c r="E722" s="173"/>
      <c r="F722" s="173"/>
      <c r="G722" s="17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 ht="15.75" customHeight="1">
      <c r="A723" s="4"/>
      <c r="B723" s="4"/>
      <c r="C723" s="173"/>
      <c r="D723" s="173"/>
      <c r="E723" s="173"/>
      <c r="F723" s="173"/>
      <c r="G723" s="17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 ht="15.75" customHeight="1">
      <c r="A724" s="4"/>
      <c r="B724" s="4"/>
      <c r="C724" s="173"/>
      <c r="D724" s="173"/>
      <c r="E724" s="173"/>
      <c r="F724" s="173"/>
      <c r="G724" s="17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 ht="15.75" customHeight="1">
      <c r="A725" s="4"/>
      <c r="B725" s="4"/>
      <c r="C725" s="173"/>
      <c r="D725" s="173"/>
      <c r="E725" s="173"/>
      <c r="F725" s="173"/>
      <c r="G725" s="17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 ht="15.75" customHeight="1">
      <c r="A726" s="4"/>
      <c r="B726" s="4"/>
      <c r="C726" s="173"/>
      <c r="D726" s="173"/>
      <c r="E726" s="173"/>
      <c r="F726" s="173"/>
      <c r="G726" s="17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 ht="15.75" customHeight="1">
      <c r="A727" s="4"/>
      <c r="B727" s="4"/>
      <c r="C727" s="173"/>
      <c r="D727" s="173"/>
      <c r="E727" s="173"/>
      <c r="F727" s="173"/>
      <c r="G727" s="17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 ht="15.75" customHeight="1">
      <c r="A728" s="4"/>
      <c r="B728" s="4"/>
      <c r="C728" s="173"/>
      <c r="D728" s="173"/>
      <c r="E728" s="173"/>
      <c r="F728" s="173"/>
      <c r="G728" s="17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 ht="15.75" customHeight="1">
      <c r="A729" s="4"/>
      <c r="B729" s="4"/>
      <c r="C729" s="173"/>
      <c r="D729" s="173"/>
      <c r="E729" s="173"/>
      <c r="F729" s="173"/>
      <c r="G729" s="17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 ht="15.75" customHeight="1">
      <c r="A730" s="4"/>
      <c r="B730" s="4"/>
      <c r="C730" s="173"/>
      <c r="D730" s="173"/>
      <c r="E730" s="173"/>
      <c r="F730" s="173"/>
      <c r="G730" s="17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 ht="15.75" customHeight="1">
      <c r="A731" s="4"/>
      <c r="B731" s="4"/>
      <c r="C731" s="173"/>
      <c r="D731" s="173"/>
      <c r="E731" s="173"/>
      <c r="F731" s="173"/>
      <c r="G731" s="17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 ht="15.75" customHeight="1">
      <c r="A732" s="4"/>
      <c r="B732" s="4"/>
      <c r="C732" s="173"/>
      <c r="D732" s="173"/>
      <c r="E732" s="173"/>
      <c r="F732" s="173"/>
      <c r="G732" s="17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 ht="15.75" customHeight="1">
      <c r="A733" s="4"/>
      <c r="B733" s="4"/>
      <c r="C733" s="173"/>
      <c r="D733" s="173"/>
      <c r="E733" s="173"/>
      <c r="F733" s="173"/>
      <c r="G733" s="17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 ht="15.75" customHeight="1">
      <c r="A734" s="4"/>
      <c r="B734" s="4"/>
      <c r="C734" s="173"/>
      <c r="D734" s="173"/>
      <c r="E734" s="173"/>
      <c r="F734" s="173"/>
      <c r="G734" s="17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 ht="15.75" customHeight="1">
      <c r="A735" s="4"/>
      <c r="B735" s="4"/>
      <c r="C735" s="173"/>
      <c r="D735" s="173"/>
      <c r="E735" s="173"/>
      <c r="F735" s="173"/>
      <c r="G735" s="17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 ht="15.75" customHeight="1">
      <c r="A736" s="4"/>
      <c r="B736" s="4"/>
      <c r="C736" s="173"/>
      <c r="D736" s="173"/>
      <c r="E736" s="173"/>
      <c r="F736" s="173"/>
      <c r="G736" s="17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 ht="15.75" customHeight="1">
      <c r="A737" s="4"/>
      <c r="B737" s="4"/>
      <c r="C737" s="173"/>
      <c r="D737" s="173"/>
      <c r="E737" s="173"/>
      <c r="F737" s="173"/>
      <c r="G737" s="17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 ht="15.75" customHeight="1">
      <c r="A738" s="4"/>
      <c r="B738" s="4"/>
      <c r="C738" s="173"/>
      <c r="D738" s="173"/>
      <c r="E738" s="173"/>
      <c r="F738" s="173"/>
      <c r="G738" s="17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 ht="15.75" customHeight="1">
      <c r="A739" s="4"/>
      <c r="B739" s="4"/>
      <c r="C739" s="173"/>
      <c r="D739" s="173"/>
      <c r="E739" s="173"/>
      <c r="F739" s="173"/>
      <c r="G739" s="17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 ht="15.75" customHeight="1">
      <c r="A740" s="4"/>
      <c r="B740" s="4"/>
      <c r="C740" s="173"/>
      <c r="D740" s="173"/>
      <c r="E740" s="173"/>
      <c r="F740" s="173"/>
      <c r="G740" s="17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 ht="15.75" customHeight="1">
      <c r="A741" s="4"/>
      <c r="B741" s="4"/>
      <c r="C741" s="173"/>
      <c r="D741" s="173"/>
      <c r="E741" s="173"/>
      <c r="F741" s="173"/>
      <c r="G741" s="17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 ht="15.75" customHeight="1">
      <c r="A742" s="4"/>
      <c r="B742" s="4"/>
      <c r="C742" s="173"/>
      <c r="D742" s="173"/>
      <c r="E742" s="173"/>
      <c r="F742" s="173"/>
      <c r="G742" s="17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 ht="15.75" customHeight="1">
      <c r="A743" s="4"/>
      <c r="B743" s="4"/>
      <c r="C743" s="173"/>
      <c r="D743" s="173"/>
      <c r="E743" s="173"/>
      <c r="F743" s="173"/>
      <c r="G743" s="17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 ht="15.75" customHeight="1">
      <c r="A744" s="4"/>
      <c r="B744" s="4"/>
      <c r="C744" s="173"/>
      <c r="D744" s="173"/>
      <c r="E744" s="173"/>
      <c r="F744" s="173"/>
      <c r="G744" s="17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 ht="15.75" customHeight="1">
      <c r="A745" s="4"/>
      <c r="B745" s="4"/>
      <c r="C745" s="173"/>
      <c r="D745" s="173"/>
      <c r="E745" s="173"/>
      <c r="F745" s="173"/>
      <c r="G745" s="17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 ht="15.75" customHeight="1">
      <c r="A746" s="4"/>
      <c r="B746" s="4"/>
      <c r="C746" s="173"/>
      <c r="D746" s="173"/>
      <c r="E746" s="173"/>
      <c r="F746" s="173"/>
      <c r="G746" s="17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 ht="15.75" customHeight="1">
      <c r="A747" s="4"/>
      <c r="B747" s="4"/>
      <c r="C747" s="173"/>
      <c r="D747" s="173"/>
      <c r="E747" s="173"/>
      <c r="F747" s="173"/>
      <c r="G747" s="17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 ht="15.75" customHeight="1">
      <c r="A748" s="4"/>
      <c r="B748" s="4"/>
      <c r="C748" s="173"/>
      <c r="D748" s="173"/>
      <c r="E748" s="173"/>
      <c r="F748" s="173"/>
      <c r="G748" s="17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 ht="15.75" customHeight="1">
      <c r="A749" s="4"/>
      <c r="B749" s="4"/>
      <c r="C749" s="173"/>
      <c r="D749" s="173"/>
      <c r="E749" s="173"/>
      <c r="F749" s="173"/>
      <c r="G749" s="17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 ht="15.75" customHeight="1">
      <c r="A750" s="4"/>
      <c r="B750" s="4"/>
      <c r="C750" s="173"/>
      <c r="D750" s="173"/>
      <c r="E750" s="173"/>
      <c r="F750" s="173"/>
      <c r="G750" s="17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 ht="15.75" customHeight="1">
      <c r="A751" s="4"/>
      <c r="B751" s="4"/>
      <c r="C751" s="173"/>
      <c r="D751" s="173"/>
      <c r="E751" s="173"/>
      <c r="F751" s="173"/>
      <c r="G751" s="17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 ht="15.75" customHeight="1">
      <c r="A752" s="4"/>
      <c r="B752" s="4"/>
      <c r="C752" s="173"/>
      <c r="D752" s="173"/>
      <c r="E752" s="173"/>
      <c r="F752" s="173"/>
      <c r="G752" s="17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 ht="15.75" customHeight="1">
      <c r="A753" s="4"/>
      <c r="B753" s="4"/>
      <c r="C753" s="173"/>
      <c r="D753" s="173"/>
      <c r="E753" s="173"/>
      <c r="F753" s="173"/>
      <c r="G753" s="17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 ht="15.75" customHeight="1">
      <c r="A754" s="4"/>
      <c r="B754" s="4"/>
      <c r="C754" s="173"/>
      <c r="D754" s="173"/>
      <c r="E754" s="173"/>
      <c r="F754" s="173"/>
      <c r="G754" s="17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 ht="15.75" customHeight="1">
      <c r="A755" s="4"/>
      <c r="B755" s="4"/>
      <c r="C755" s="173"/>
      <c r="D755" s="173"/>
      <c r="E755" s="173"/>
      <c r="F755" s="173"/>
      <c r="G755" s="17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 ht="15.75" customHeight="1">
      <c r="A756" s="4"/>
      <c r="B756" s="4"/>
      <c r="C756" s="173"/>
      <c r="D756" s="173"/>
      <c r="E756" s="173"/>
      <c r="F756" s="173"/>
      <c r="G756" s="17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 ht="15.75" customHeight="1">
      <c r="A757" s="4"/>
      <c r="B757" s="4"/>
      <c r="C757" s="173"/>
      <c r="D757" s="173"/>
      <c r="E757" s="173"/>
      <c r="F757" s="173"/>
      <c r="G757" s="17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 ht="15.75" customHeight="1">
      <c r="A758" s="4"/>
      <c r="B758" s="4"/>
      <c r="C758" s="173"/>
      <c r="D758" s="173"/>
      <c r="E758" s="173"/>
      <c r="F758" s="173"/>
      <c r="G758" s="17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 ht="15.75" customHeight="1">
      <c r="A759" s="4"/>
      <c r="B759" s="4"/>
      <c r="C759" s="173"/>
      <c r="D759" s="173"/>
      <c r="E759" s="173"/>
      <c r="F759" s="173"/>
      <c r="G759" s="17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 ht="15.75" customHeight="1">
      <c r="A760" s="4"/>
      <c r="B760" s="4"/>
      <c r="C760" s="173"/>
      <c r="D760" s="173"/>
      <c r="E760" s="173"/>
      <c r="F760" s="173"/>
      <c r="G760" s="17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 ht="15.75" customHeight="1">
      <c r="A761" s="4"/>
      <c r="B761" s="4"/>
      <c r="C761" s="173"/>
      <c r="D761" s="173"/>
      <c r="E761" s="173"/>
      <c r="F761" s="173"/>
      <c r="G761" s="17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 ht="15.75" customHeight="1">
      <c r="A762" s="4"/>
      <c r="B762" s="4"/>
      <c r="C762" s="173"/>
      <c r="D762" s="173"/>
      <c r="E762" s="173"/>
      <c r="F762" s="173"/>
      <c r="G762" s="17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 ht="15.75" customHeight="1">
      <c r="A763" s="4"/>
      <c r="B763" s="4"/>
      <c r="C763" s="173"/>
      <c r="D763" s="173"/>
      <c r="E763" s="173"/>
      <c r="F763" s="173"/>
      <c r="G763" s="17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 ht="15.75" customHeight="1">
      <c r="A764" s="4"/>
      <c r="B764" s="4"/>
      <c r="C764" s="173"/>
      <c r="D764" s="173"/>
      <c r="E764" s="173"/>
      <c r="F764" s="173"/>
      <c r="G764" s="17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 ht="15.75" customHeight="1">
      <c r="A765" s="4"/>
      <c r="B765" s="4"/>
      <c r="C765" s="173"/>
      <c r="D765" s="173"/>
      <c r="E765" s="173"/>
      <c r="F765" s="173"/>
      <c r="G765" s="17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 ht="15.75" customHeight="1">
      <c r="A766" s="4"/>
      <c r="B766" s="4"/>
      <c r="C766" s="173"/>
      <c r="D766" s="173"/>
      <c r="E766" s="173"/>
      <c r="F766" s="173"/>
      <c r="G766" s="17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 ht="15.75" customHeight="1">
      <c r="A767" s="4"/>
      <c r="B767" s="4"/>
      <c r="C767" s="173"/>
      <c r="D767" s="173"/>
      <c r="E767" s="173"/>
      <c r="F767" s="173"/>
      <c r="G767" s="17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 ht="15.75" customHeight="1">
      <c r="A768" s="4"/>
      <c r="B768" s="4"/>
      <c r="C768" s="173"/>
      <c r="D768" s="173"/>
      <c r="E768" s="173"/>
      <c r="F768" s="173"/>
      <c r="G768" s="17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 ht="15.75" customHeight="1">
      <c r="A769" s="4"/>
      <c r="B769" s="4"/>
      <c r="C769" s="173"/>
      <c r="D769" s="173"/>
      <c r="E769" s="173"/>
      <c r="F769" s="173"/>
      <c r="G769" s="17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 ht="15.75" customHeight="1">
      <c r="A770" s="4"/>
      <c r="B770" s="4"/>
      <c r="C770" s="173"/>
      <c r="D770" s="173"/>
      <c r="E770" s="173"/>
      <c r="F770" s="173"/>
      <c r="G770" s="17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 ht="15.75" customHeight="1">
      <c r="A771" s="4"/>
      <c r="B771" s="4"/>
      <c r="C771" s="173"/>
      <c r="D771" s="173"/>
      <c r="E771" s="173"/>
      <c r="F771" s="173"/>
      <c r="G771" s="17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 ht="15.75" customHeight="1">
      <c r="A772" s="4"/>
      <c r="B772" s="4"/>
      <c r="C772" s="173"/>
      <c r="D772" s="173"/>
      <c r="E772" s="173"/>
      <c r="F772" s="173"/>
      <c r="G772" s="17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 ht="15.75" customHeight="1">
      <c r="A773" s="4"/>
      <c r="B773" s="4"/>
      <c r="C773" s="173"/>
      <c r="D773" s="173"/>
      <c r="E773" s="173"/>
      <c r="F773" s="173"/>
      <c r="G773" s="17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 ht="15.75" customHeight="1">
      <c r="A774" s="4"/>
      <c r="B774" s="4"/>
      <c r="C774" s="173"/>
      <c r="D774" s="173"/>
      <c r="E774" s="173"/>
      <c r="F774" s="173"/>
      <c r="G774" s="17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 ht="15.75" customHeight="1">
      <c r="A775" s="4"/>
      <c r="B775" s="4"/>
      <c r="C775" s="173"/>
      <c r="D775" s="173"/>
      <c r="E775" s="173"/>
      <c r="F775" s="173"/>
      <c r="G775" s="17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 ht="15.75" customHeight="1">
      <c r="A776" s="4"/>
      <c r="B776" s="4"/>
      <c r="C776" s="173"/>
      <c r="D776" s="173"/>
      <c r="E776" s="173"/>
      <c r="F776" s="173"/>
      <c r="G776" s="17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 ht="15.75" customHeight="1">
      <c r="A777" s="4"/>
      <c r="B777" s="4"/>
      <c r="C777" s="173"/>
      <c r="D777" s="173"/>
      <c r="E777" s="173"/>
      <c r="F777" s="173"/>
      <c r="G777" s="17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 ht="15.75" customHeight="1">
      <c r="A778" s="4"/>
      <c r="B778" s="4"/>
      <c r="C778" s="173"/>
      <c r="D778" s="173"/>
      <c r="E778" s="173"/>
      <c r="F778" s="173"/>
      <c r="G778" s="17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 ht="15.75" customHeight="1">
      <c r="A779" s="4"/>
      <c r="B779" s="4"/>
      <c r="C779" s="173"/>
      <c r="D779" s="173"/>
      <c r="E779" s="173"/>
      <c r="F779" s="173"/>
      <c r="G779" s="17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 ht="15.75" customHeight="1">
      <c r="A780" s="4"/>
      <c r="B780" s="4"/>
      <c r="C780" s="173"/>
      <c r="D780" s="173"/>
      <c r="E780" s="173"/>
      <c r="F780" s="173"/>
      <c r="G780" s="17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 ht="15.75" customHeight="1">
      <c r="A781" s="4"/>
      <c r="B781" s="4"/>
      <c r="C781" s="173"/>
      <c r="D781" s="173"/>
      <c r="E781" s="173"/>
      <c r="F781" s="173"/>
      <c r="G781" s="17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 ht="15.75" customHeight="1">
      <c r="A782" s="4"/>
      <c r="B782" s="4"/>
      <c r="C782" s="173"/>
      <c r="D782" s="173"/>
      <c r="E782" s="173"/>
      <c r="F782" s="173"/>
      <c r="G782" s="17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 ht="15.75" customHeight="1">
      <c r="A783" s="4"/>
      <c r="B783" s="4"/>
      <c r="C783" s="173"/>
      <c r="D783" s="173"/>
      <c r="E783" s="173"/>
      <c r="F783" s="173"/>
      <c r="G783" s="17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 ht="15.75" customHeight="1">
      <c r="A784" s="4"/>
      <c r="B784" s="4"/>
      <c r="C784" s="173"/>
      <c r="D784" s="173"/>
      <c r="E784" s="173"/>
      <c r="F784" s="173"/>
      <c r="G784" s="17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 ht="15.75" customHeight="1">
      <c r="A785" s="4"/>
      <c r="B785" s="4"/>
      <c r="C785" s="173"/>
      <c r="D785" s="173"/>
      <c r="E785" s="173"/>
      <c r="F785" s="173"/>
      <c r="G785" s="17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 ht="15.75" customHeight="1">
      <c r="A786" s="4"/>
      <c r="B786" s="4"/>
      <c r="C786" s="173"/>
      <c r="D786" s="173"/>
      <c r="E786" s="173"/>
      <c r="F786" s="173"/>
      <c r="G786" s="17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 ht="15.75" customHeight="1">
      <c r="A787" s="4"/>
      <c r="B787" s="4"/>
      <c r="C787" s="173"/>
      <c r="D787" s="173"/>
      <c r="E787" s="173"/>
      <c r="F787" s="173"/>
      <c r="G787" s="17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 ht="15.75" customHeight="1">
      <c r="A788" s="4"/>
      <c r="B788" s="4"/>
      <c r="C788" s="173"/>
      <c r="D788" s="173"/>
      <c r="E788" s="173"/>
      <c r="F788" s="173"/>
      <c r="G788" s="17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 ht="15.75" customHeight="1">
      <c r="A789" s="4"/>
      <c r="B789" s="4"/>
      <c r="C789" s="173"/>
      <c r="D789" s="173"/>
      <c r="E789" s="173"/>
      <c r="F789" s="173"/>
      <c r="G789" s="17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 ht="15.75" customHeight="1">
      <c r="A790" s="4"/>
      <c r="B790" s="4"/>
      <c r="C790" s="173"/>
      <c r="D790" s="173"/>
      <c r="E790" s="173"/>
      <c r="F790" s="173"/>
      <c r="G790" s="17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 ht="15.75" customHeight="1">
      <c r="A791" s="4"/>
      <c r="B791" s="4"/>
      <c r="C791" s="173"/>
      <c r="D791" s="173"/>
      <c r="E791" s="173"/>
      <c r="F791" s="173"/>
      <c r="G791" s="17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 ht="15.75" customHeight="1">
      <c r="A792" s="4"/>
      <c r="B792" s="4"/>
      <c r="C792" s="173"/>
      <c r="D792" s="173"/>
      <c r="E792" s="173"/>
      <c r="F792" s="173"/>
      <c r="G792" s="17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 ht="15.75" customHeight="1">
      <c r="A793" s="4"/>
      <c r="B793" s="4"/>
      <c r="C793" s="173"/>
      <c r="D793" s="173"/>
      <c r="E793" s="173"/>
      <c r="F793" s="173"/>
      <c r="G793" s="17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 ht="15.75" customHeight="1">
      <c r="A794" s="4"/>
      <c r="B794" s="4"/>
      <c r="C794" s="173"/>
      <c r="D794" s="173"/>
      <c r="E794" s="173"/>
      <c r="F794" s="173"/>
      <c r="G794" s="17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 ht="15.75" customHeight="1">
      <c r="A795" s="4"/>
      <c r="B795" s="4"/>
      <c r="C795" s="173"/>
      <c r="D795" s="173"/>
      <c r="E795" s="173"/>
      <c r="F795" s="173"/>
      <c r="G795" s="17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 ht="15.75" customHeight="1">
      <c r="A796" s="4"/>
      <c r="B796" s="4"/>
      <c r="C796" s="173"/>
      <c r="D796" s="173"/>
      <c r="E796" s="173"/>
      <c r="F796" s="173"/>
      <c r="G796" s="17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 ht="15.75" customHeight="1">
      <c r="A797" s="4"/>
      <c r="B797" s="4"/>
      <c r="C797" s="173"/>
      <c r="D797" s="173"/>
      <c r="E797" s="173"/>
      <c r="F797" s="173"/>
      <c r="G797" s="17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 ht="15.75" customHeight="1">
      <c r="A798" s="4"/>
      <c r="B798" s="4"/>
      <c r="C798" s="173"/>
      <c r="D798" s="173"/>
      <c r="E798" s="173"/>
      <c r="F798" s="173"/>
      <c r="G798" s="17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 ht="15.75" customHeight="1">
      <c r="A799" s="4"/>
      <c r="B799" s="4"/>
      <c r="C799" s="173"/>
      <c r="D799" s="173"/>
      <c r="E799" s="173"/>
      <c r="F799" s="173"/>
      <c r="G799" s="17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 ht="15.75" customHeight="1">
      <c r="A800" s="4"/>
      <c r="B800" s="4"/>
      <c r="C800" s="173"/>
      <c r="D800" s="173"/>
      <c r="E800" s="173"/>
      <c r="F800" s="173"/>
      <c r="G800" s="17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 ht="15.75" customHeight="1">
      <c r="A801" s="4"/>
      <c r="B801" s="4"/>
      <c r="C801" s="173"/>
      <c r="D801" s="173"/>
      <c r="E801" s="173"/>
      <c r="F801" s="173"/>
      <c r="G801" s="17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 ht="15.75" customHeight="1">
      <c r="A802" s="4"/>
      <c r="B802" s="4"/>
      <c r="C802" s="173"/>
      <c r="D802" s="173"/>
      <c r="E802" s="173"/>
      <c r="F802" s="173"/>
      <c r="G802" s="17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 ht="15.75" customHeight="1">
      <c r="A803" s="4"/>
      <c r="B803" s="4"/>
      <c r="C803" s="173"/>
      <c r="D803" s="173"/>
      <c r="E803" s="173"/>
      <c r="F803" s="173"/>
      <c r="G803" s="17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 ht="15.75" customHeight="1">
      <c r="A804" s="4"/>
      <c r="B804" s="4"/>
      <c r="C804" s="173"/>
      <c r="D804" s="173"/>
      <c r="E804" s="173"/>
      <c r="F804" s="173"/>
      <c r="G804" s="17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 ht="15.75" customHeight="1">
      <c r="A805" s="4"/>
      <c r="B805" s="4"/>
      <c r="C805" s="173"/>
      <c r="D805" s="173"/>
      <c r="E805" s="173"/>
      <c r="F805" s="173"/>
      <c r="G805" s="17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 ht="15.75" customHeight="1">
      <c r="A806" s="4"/>
      <c r="B806" s="4"/>
      <c r="C806" s="173"/>
      <c r="D806" s="173"/>
      <c r="E806" s="173"/>
      <c r="F806" s="173"/>
      <c r="G806" s="17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 ht="15.75" customHeight="1">
      <c r="A807" s="4"/>
      <c r="B807" s="4"/>
      <c r="C807" s="173"/>
      <c r="D807" s="173"/>
      <c r="E807" s="173"/>
      <c r="F807" s="173"/>
      <c r="G807" s="17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 ht="15.75" customHeight="1">
      <c r="A808" s="4"/>
      <c r="B808" s="4"/>
      <c r="C808" s="173"/>
      <c r="D808" s="173"/>
      <c r="E808" s="173"/>
      <c r="F808" s="173"/>
      <c r="G808" s="17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 ht="15.75" customHeight="1">
      <c r="A809" s="4"/>
      <c r="B809" s="4"/>
      <c r="C809" s="173"/>
      <c r="D809" s="173"/>
      <c r="E809" s="173"/>
      <c r="F809" s="173"/>
      <c r="G809" s="17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 ht="15.75" customHeight="1">
      <c r="A810" s="4"/>
      <c r="B810" s="4"/>
      <c r="C810" s="173"/>
      <c r="D810" s="173"/>
      <c r="E810" s="173"/>
      <c r="F810" s="173"/>
      <c r="G810" s="17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 ht="15.75" customHeight="1">
      <c r="A811" s="4"/>
      <c r="B811" s="4"/>
      <c r="C811" s="173"/>
      <c r="D811" s="173"/>
      <c r="E811" s="173"/>
      <c r="F811" s="173"/>
      <c r="G811" s="17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 ht="15.75" customHeight="1">
      <c r="A812" s="4"/>
      <c r="B812" s="4"/>
      <c r="C812" s="173"/>
      <c r="D812" s="173"/>
      <c r="E812" s="173"/>
      <c r="F812" s="173"/>
      <c r="G812" s="17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 ht="15.75" customHeight="1">
      <c r="A813" s="4"/>
      <c r="B813" s="4"/>
      <c r="C813" s="173"/>
      <c r="D813" s="173"/>
      <c r="E813" s="173"/>
      <c r="F813" s="173"/>
      <c r="G813" s="17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 ht="15.75" customHeight="1">
      <c r="A814" s="4"/>
      <c r="B814" s="4"/>
      <c r="C814" s="173"/>
      <c r="D814" s="173"/>
      <c r="E814" s="173"/>
      <c r="F814" s="173"/>
      <c r="G814" s="17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 ht="15.75" customHeight="1">
      <c r="A815" s="4"/>
      <c r="B815" s="4"/>
      <c r="C815" s="173"/>
      <c r="D815" s="173"/>
      <c r="E815" s="173"/>
      <c r="F815" s="173"/>
      <c r="G815" s="17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 ht="15.75" customHeight="1">
      <c r="A816" s="4"/>
      <c r="B816" s="4"/>
      <c r="C816" s="173"/>
      <c r="D816" s="173"/>
      <c r="E816" s="173"/>
      <c r="F816" s="173"/>
      <c r="G816" s="17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 ht="15.75" customHeight="1">
      <c r="A817" s="4"/>
      <c r="B817" s="4"/>
      <c r="C817" s="173"/>
      <c r="D817" s="173"/>
      <c r="E817" s="173"/>
      <c r="F817" s="173"/>
      <c r="G817" s="17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 ht="15.75" customHeight="1">
      <c r="A818" s="4"/>
      <c r="B818" s="4"/>
      <c r="C818" s="173"/>
      <c r="D818" s="173"/>
      <c r="E818" s="173"/>
      <c r="F818" s="173"/>
      <c r="G818" s="17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 ht="15.75" customHeight="1">
      <c r="A819" s="4"/>
      <c r="B819" s="4"/>
      <c r="C819" s="173"/>
      <c r="D819" s="173"/>
      <c r="E819" s="173"/>
      <c r="F819" s="173"/>
      <c r="G819" s="17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 ht="15.75" customHeight="1">
      <c r="A820" s="4"/>
      <c r="B820" s="4"/>
      <c r="C820" s="173"/>
      <c r="D820" s="173"/>
      <c r="E820" s="173"/>
      <c r="F820" s="173"/>
      <c r="G820" s="17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 ht="15.75" customHeight="1">
      <c r="A821" s="4"/>
      <c r="B821" s="4"/>
      <c r="C821" s="173"/>
      <c r="D821" s="173"/>
      <c r="E821" s="173"/>
      <c r="F821" s="173"/>
      <c r="G821" s="17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 ht="15.75" customHeight="1">
      <c r="A822" s="4"/>
      <c r="B822" s="4"/>
      <c r="C822" s="173"/>
      <c r="D822" s="173"/>
      <c r="E822" s="173"/>
      <c r="F822" s="173"/>
      <c r="G822" s="17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 ht="15.75" customHeight="1">
      <c r="A823" s="4"/>
      <c r="B823" s="4"/>
      <c r="C823" s="173"/>
      <c r="D823" s="173"/>
      <c r="E823" s="173"/>
      <c r="F823" s="173"/>
      <c r="G823" s="17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 ht="15.75" customHeight="1">
      <c r="A824" s="4"/>
      <c r="B824" s="4"/>
      <c r="C824" s="173"/>
      <c r="D824" s="173"/>
      <c r="E824" s="173"/>
      <c r="F824" s="173"/>
      <c r="G824" s="17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 ht="15.75" customHeight="1">
      <c r="A825" s="4"/>
      <c r="B825" s="4"/>
      <c r="C825" s="173"/>
      <c r="D825" s="173"/>
      <c r="E825" s="173"/>
      <c r="F825" s="173"/>
      <c r="G825" s="17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 ht="15.75" customHeight="1">
      <c r="A826" s="4"/>
      <c r="B826" s="4"/>
      <c r="C826" s="173"/>
      <c r="D826" s="173"/>
      <c r="E826" s="173"/>
      <c r="F826" s="173"/>
      <c r="G826" s="17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 ht="15.75" customHeight="1">
      <c r="A827" s="4"/>
      <c r="B827" s="4"/>
      <c r="C827" s="173"/>
      <c r="D827" s="173"/>
      <c r="E827" s="173"/>
      <c r="F827" s="173"/>
      <c r="G827" s="17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 ht="15.75" customHeight="1">
      <c r="A828" s="4"/>
      <c r="B828" s="4"/>
      <c r="C828" s="173"/>
      <c r="D828" s="173"/>
      <c r="E828" s="173"/>
      <c r="F828" s="173"/>
      <c r="G828" s="17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 ht="15.75" customHeight="1">
      <c r="A829" s="4"/>
      <c r="B829" s="4"/>
      <c r="C829" s="173"/>
      <c r="D829" s="173"/>
      <c r="E829" s="173"/>
      <c r="F829" s="173"/>
      <c r="G829" s="17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 ht="15.75" customHeight="1">
      <c r="A830" s="4"/>
      <c r="B830" s="4"/>
      <c r="C830" s="173"/>
      <c r="D830" s="173"/>
      <c r="E830" s="173"/>
      <c r="F830" s="173"/>
      <c r="G830" s="17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 ht="15.75" customHeight="1">
      <c r="A831" s="4"/>
      <c r="B831" s="4"/>
      <c r="C831" s="173"/>
      <c r="D831" s="173"/>
      <c r="E831" s="173"/>
      <c r="F831" s="173"/>
      <c r="G831" s="17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 ht="15.75" customHeight="1">
      <c r="A832" s="4"/>
      <c r="B832" s="4"/>
      <c r="C832" s="173"/>
      <c r="D832" s="173"/>
      <c r="E832" s="173"/>
      <c r="F832" s="173"/>
      <c r="G832" s="17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 ht="15.75" customHeight="1">
      <c r="A833" s="4"/>
      <c r="B833" s="4"/>
      <c r="C833" s="173"/>
      <c r="D833" s="173"/>
      <c r="E833" s="173"/>
      <c r="F833" s="173"/>
      <c r="G833" s="17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 ht="15.75" customHeight="1">
      <c r="A834" s="4"/>
      <c r="B834" s="4"/>
      <c r="C834" s="173"/>
      <c r="D834" s="173"/>
      <c r="E834" s="173"/>
      <c r="F834" s="173"/>
      <c r="G834" s="17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 ht="15.75" customHeight="1">
      <c r="A835" s="4"/>
      <c r="B835" s="4"/>
      <c r="C835" s="173"/>
      <c r="D835" s="173"/>
      <c r="E835" s="173"/>
      <c r="F835" s="173"/>
      <c r="G835" s="17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 ht="15.75" customHeight="1">
      <c r="A836" s="4"/>
      <c r="B836" s="4"/>
      <c r="C836" s="173"/>
      <c r="D836" s="173"/>
      <c r="E836" s="173"/>
      <c r="F836" s="173"/>
      <c r="G836" s="17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 ht="15.75" customHeight="1">
      <c r="A837" s="4"/>
      <c r="B837" s="4"/>
      <c r="C837" s="173"/>
      <c r="D837" s="173"/>
      <c r="E837" s="173"/>
      <c r="F837" s="173"/>
      <c r="G837" s="17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 ht="15.75" customHeight="1">
      <c r="A838" s="4"/>
      <c r="B838" s="4"/>
      <c r="C838" s="173"/>
      <c r="D838" s="173"/>
      <c r="E838" s="173"/>
      <c r="F838" s="173"/>
      <c r="G838" s="17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 ht="15.75" customHeight="1">
      <c r="A839" s="4"/>
      <c r="B839" s="4"/>
      <c r="C839" s="173"/>
      <c r="D839" s="173"/>
      <c r="E839" s="173"/>
      <c r="F839" s="173"/>
      <c r="G839" s="17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 ht="15.75" customHeight="1">
      <c r="A840" s="4"/>
      <c r="B840" s="4"/>
      <c r="C840" s="173"/>
      <c r="D840" s="173"/>
      <c r="E840" s="173"/>
      <c r="F840" s="173"/>
      <c r="G840" s="17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 ht="15.75" customHeight="1">
      <c r="A841" s="4"/>
      <c r="B841" s="4"/>
      <c r="C841" s="173"/>
      <c r="D841" s="173"/>
      <c r="E841" s="173"/>
      <c r="F841" s="173"/>
      <c r="G841" s="17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 ht="15.75" customHeight="1">
      <c r="A842" s="4"/>
      <c r="B842" s="4"/>
      <c r="C842" s="173"/>
      <c r="D842" s="173"/>
      <c r="E842" s="173"/>
      <c r="F842" s="173"/>
      <c r="G842" s="17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 ht="15.75" customHeight="1">
      <c r="A843" s="4"/>
      <c r="B843" s="4"/>
      <c r="C843" s="173"/>
      <c r="D843" s="173"/>
      <c r="E843" s="173"/>
      <c r="F843" s="173"/>
      <c r="G843" s="17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 ht="15.75" customHeight="1">
      <c r="A844" s="4"/>
      <c r="B844" s="4"/>
      <c r="C844" s="173"/>
      <c r="D844" s="173"/>
      <c r="E844" s="173"/>
      <c r="F844" s="173"/>
      <c r="G844" s="17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 ht="15.75" customHeight="1">
      <c r="A845" s="4"/>
      <c r="B845" s="4"/>
      <c r="C845" s="173"/>
      <c r="D845" s="173"/>
      <c r="E845" s="173"/>
      <c r="F845" s="173"/>
      <c r="G845" s="17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 ht="15.75" customHeight="1">
      <c r="A846" s="4"/>
      <c r="B846" s="4"/>
      <c r="C846" s="173"/>
      <c r="D846" s="173"/>
      <c r="E846" s="173"/>
      <c r="F846" s="173"/>
      <c r="G846" s="17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 ht="15.75" customHeight="1">
      <c r="A847" s="4"/>
      <c r="B847" s="4"/>
      <c r="C847" s="173"/>
      <c r="D847" s="173"/>
      <c r="E847" s="173"/>
      <c r="F847" s="173"/>
      <c r="G847" s="17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 ht="15.75" customHeight="1">
      <c r="A848" s="4"/>
      <c r="B848" s="4"/>
      <c r="C848" s="173"/>
      <c r="D848" s="173"/>
      <c r="E848" s="173"/>
      <c r="F848" s="173"/>
      <c r="G848" s="17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 ht="15.75" customHeight="1">
      <c r="A849" s="4"/>
      <c r="B849" s="4"/>
      <c r="C849" s="173"/>
      <c r="D849" s="173"/>
      <c r="E849" s="173"/>
      <c r="F849" s="173"/>
      <c r="G849" s="17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 ht="15.75" customHeight="1">
      <c r="A850" s="4"/>
      <c r="B850" s="4"/>
      <c r="C850" s="173"/>
      <c r="D850" s="173"/>
      <c r="E850" s="173"/>
      <c r="F850" s="173"/>
      <c r="G850" s="17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 ht="15.75" customHeight="1">
      <c r="A851" s="4"/>
      <c r="B851" s="4"/>
      <c r="C851" s="173"/>
      <c r="D851" s="173"/>
      <c r="E851" s="173"/>
      <c r="F851" s="173"/>
      <c r="G851" s="17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 ht="15.75" customHeight="1">
      <c r="A852" s="4"/>
      <c r="B852" s="4"/>
      <c r="C852" s="173"/>
      <c r="D852" s="173"/>
      <c r="E852" s="173"/>
      <c r="F852" s="173"/>
      <c r="G852" s="17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 ht="15.75" customHeight="1">
      <c r="A853" s="4"/>
      <c r="B853" s="4"/>
      <c r="C853" s="173"/>
      <c r="D853" s="173"/>
      <c r="E853" s="173"/>
      <c r="F853" s="173"/>
      <c r="G853" s="17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 ht="15.75" customHeight="1">
      <c r="A854" s="4"/>
      <c r="B854" s="4"/>
      <c r="C854" s="173"/>
      <c r="D854" s="173"/>
      <c r="E854" s="173"/>
      <c r="F854" s="173"/>
      <c r="G854" s="17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 ht="15.75" customHeight="1">
      <c r="A855" s="4"/>
      <c r="B855" s="4"/>
      <c r="C855" s="173"/>
      <c r="D855" s="173"/>
      <c r="E855" s="173"/>
      <c r="F855" s="173"/>
      <c r="G855" s="17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 ht="15.75" customHeight="1">
      <c r="A856" s="4"/>
      <c r="B856" s="4"/>
      <c r="C856" s="173"/>
      <c r="D856" s="173"/>
      <c r="E856" s="173"/>
      <c r="F856" s="173"/>
      <c r="G856" s="17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 ht="15.75" customHeight="1">
      <c r="A857" s="4"/>
      <c r="B857" s="4"/>
      <c r="C857" s="173"/>
      <c r="D857" s="173"/>
      <c r="E857" s="173"/>
      <c r="F857" s="173"/>
      <c r="G857" s="17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 ht="15.75" customHeight="1">
      <c r="A858" s="4"/>
      <c r="B858" s="4"/>
      <c r="C858" s="173"/>
      <c r="D858" s="173"/>
      <c r="E858" s="173"/>
      <c r="F858" s="173"/>
      <c r="G858" s="17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 ht="15.75" customHeight="1">
      <c r="A859" s="4"/>
      <c r="B859" s="4"/>
      <c r="C859" s="173"/>
      <c r="D859" s="173"/>
      <c r="E859" s="173"/>
      <c r="F859" s="173"/>
      <c r="G859" s="17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 ht="15.75" customHeight="1">
      <c r="A860" s="4"/>
      <c r="B860" s="4"/>
      <c r="C860" s="173"/>
      <c r="D860" s="173"/>
      <c r="E860" s="173"/>
      <c r="F860" s="173"/>
      <c r="G860" s="17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 ht="15.75" customHeight="1">
      <c r="A861" s="4"/>
      <c r="B861" s="4"/>
      <c r="C861" s="173"/>
      <c r="D861" s="173"/>
      <c r="E861" s="173"/>
      <c r="F861" s="173"/>
      <c r="G861" s="17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 ht="15.75" customHeight="1">
      <c r="A862" s="4"/>
      <c r="B862" s="4"/>
      <c r="C862" s="173"/>
      <c r="D862" s="173"/>
      <c r="E862" s="173"/>
      <c r="F862" s="173"/>
      <c r="G862" s="17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 ht="15.75" customHeight="1">
      <c r="A863" s="4"/>
      <c r="B863" s="4"/>
      <c r="C863" s="173"/>
      <c r="D863" s="173"/>
      <c r="E863" s="173"/>
      <c r="F863" s="173"/>
      <c r="G863" s="17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 ht="15.75" customHeight="1">
      <c r="A864" s="4"/>
      <c r="B864" s="4"/>
      <c r="C864" s="173"/>
      <c r="D864" s="173"/>
      <c r="E864" s="173"/>
      <c r="F864" s="173"/>
      <c r="G864" s="17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 ht="15.75" customHeight="1">
      <c r="A865" s="4"/>
      <c r="B865" s="4"/>
      <c r="C865" s="173"/>
      <c r="D865" s="173"/>
      <c r="E865" s="173"/>
      <c r="F865" s="173"/>
      <c r="G865" s="17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 ht="15.75" customHeight="1">
      <c r="A866" s="4"/>
      <c r="B866" s="4"/>
      <c r="C866" s="173"/>
      <c r="D866" s="173"/>
      <c r="E866" s="173"/>
      <c r="F866" s="173"/>
      <c r="G866" s="17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 ht="15.75" customHeight="1">
      <c r="A867" s="4"/>
      <c r="B867" s="4"/>
      <c r="C867" s="173"/>
      <c r="D867" s="173"/>
      <c r="E867" s="173"/>
      <c r="F867" s="173"/>
      <c r="G867" s="17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 ht="15.75" customHeight="1">
      <c r="A868" s="4"/>
      <c r="B868" s="4"/>
      <c r="C868" s="173"/>
      <c r="D868" s="173"/>
      <c r="E868" s="173"/>
      <c r="F868" s="173"/>
      <c r="G868" s="17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 ht="15.75" customHeight="1">
      <c r="A869" s="4"/>
      <c r="B869" s="4"/>
      <c r="C869" s="173"/>
      <c r="D869" s="173"/>
      <c r="E869" s="173"/>
      <c r="F869" s="173"/>
      <c r="G869" s="17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 ht="15.75" customHeight="1">
      <c r="A870" s="4"/>
      <c r="B870" s="4"/>
      <c r="C870" s="173"/>
      <c r="D870" s="173"/>
      <c r="E870" s="173"/>
      <c r="F870" s="173"/>
      <c r="G870" s="17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 ht="15.75" customHeight="1">
      <c r="A871" s="4"/>
      <c r="B871" s="4"/>
      <c r="C871" s="173"/>
      <c r="D871" s="173"/>
      <c r="E871" s="173"/>
      <c r="F871" s="173"/>
      <c r="G871" s="17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 ht="15.75" customHeight="1">
      <c r="A872" s="4"/>
      <c r="B872" s="4"/>
      <c r="C872" s="173"/>
      <c r="D872" s="173"/>
      <c r="E872" s="173"/>
      <c r="F872" s="173"/>
      <c r="G872" s="17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 ht="15.75" customHeight="1">
      <c r="A873" s="4"/>
      <c r="B873" s="4"/>
      <c r="C873" s="173"/>
      <c r="D873" s="173"/>
      <c r="E873" s="173"/>
      <c r="F873" s="173"/>
      <c r="G873" s="17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 ht="15.75" customHeight="1">
      <c r="A874" s="4"/>
      <c r="B874" s="4"/>
      <c r="C874" s="173"/>
      <c r="D874" s="173"/>
      <c r="E874" s="173"/>
      <c r="F874" s="173"/>
      <c r="G874" s="17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 ht="15.75" customHeight="1">
      <c r="A875" s="4"/>
      <c r="B875" s="4"/>
      <c r="C875" s="173"/>
      <c r="D875" s="173"/>
      <c r="E875" s="173"/>
      <c r="F875" s="173"/>
      <c r="G875" s="17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 ht="15.75" customHeight="1">
      <c r="A876" s="4"/>
      <c r="B876" s="4"/>
      <c r="C876" s="173"/>
      <c r="D876" s="173"/>
      <c r="E876" s="173"/>
      <c r="F876" s="173"/>
      <c r="G876" s="17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 ht="15.75" customHeight="1">
      <c r="A877" s="4"/>
      <c r="B877" s="4"/>
      <c r="C877" s="173"/>
      <c r="D877" s="173"/>
      <c r="E877" s="173"/>
      <c r="F877" s="173"/>
      <c r="G877" s="17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 ht="15.75" customHeight="1">
      <c r="A878" s="4"/>
      <c r="B878" s="4"/>
      <c r="C878" s="173"/>
      <c r="D878" s="173"/>
      <c r="E878" s="173"/>
      <c r="F878" s="173"/>
      <c r="G878" s="17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 ht="15.75" customHeight="1">
      <c r="A879" s="4"/>
      <c r="B879" s="4"/>
      <c r="C879" s="173"/>
      <c r="D879" s="173"/>
      <c r="E879" s="173"/>
      <c r="F879" s="173"/>
      <c r="G879" s="17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 ht="15.75" customHeight="1">
      <c r="A880" s="4"/>
      <c r="B880" s="4"/>
      <c r="C880" s="173"/>
      <c r="D880" s="173"/>
      <c r="E880" s="173"/>
      <c r="F880" s="173"/>
      <c r="G880" s="17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 ht="15.75" customHeight="1">
      <c r="A881" s="4"/>
      <c r="B881" s="4"/>
      <c r="C881" s="173"/>
      <c r="D881" s="173"/>
      <c r="E881" s="173"/>
      <c r="F881" s="173"/>
      <c r="G881" s="17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 ht="15.75" customHeight="1">
      <c r="A882" s="4"/>
      <c r="B882" s="4"/>
      <c r="C882" s="173"/>
      <c r="D882" s="173"/>
      <c r="E882" s="173"/>
      <c r="F882" s="173"/>
      <c r="G882" s="17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 ht="15.75" customHeight="1">
      <c r="A883" s="4"/>
      <c r="B883" s="4"/>
      <c r="C883" s="173"/>
      <c r="D883" s="173"/>
      <c r="E883" s="173"/>
      <c r="F883" s="173"/>
      <c r="G883" s="17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 ht="15.75" customHeight="1">
      <c r="A884" s="4"/>
      <c r="B884" s="4"/>
      <c r="C884" s="173"/>
      <c r="D884" s="173"/>
      <c r="E884" s="173"/>
      <c r="F884" s="173"/>
      <c r="G884" s="17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 ht="15.75" customHeight="1">
      <c r="A885" s="4"/>
      <c r="B885" s="4"/>
      <c r="C885" s="173"/>
      <c r="D885" s="173"/>
      <c r="E885" s="173"/>
      <c r="F885" s="173"/>
      <c r="G885" s="17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 ht="15.75" customHeight="1">
      <c r="A886" s="4"/>
      <c r="B886" s="4"/>
      <c r="C886" s="173"/>
      <c r="D886" s="173"/>
      <c r="E886" s="173"/>
      <c r="F886" s="173"/>
      <c r="G886" s="17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 ht="15.75" customHeight="1">
      <c r="A887" s="4"/>
      <c r="B887" s="4"/>
      <c r="C887" s="173"/>
      <c r="D887" s="173"/>
      <c r="E887" s="173"/>
      <c r="F887" s="173"/>
      <c r="G887" s="17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 ht="15.75" customHeight="1">
      <c r="A888" s="4"/>
      <c r="B888" s="4"/>
      <c r="C888" s="173"/>
      <c r="D888" s="173"/>
      <c r="E888" s="173"/>
      <c r="F888" s="173"/>
      <c r="G888" s="17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 ht="15.75" customHeight="1">
      <c r="A889" s="4"/>
      <c r="B889" s="4"/>
      <c r="C889" s="173"/>
      <c r="D889" s="173"/>
      <c r="E889" s="173"/>
      <c r="F889" s="173"/>
      <c r="G889" s="17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 ht="15.75" customHeight="1">
      <c r="A890" s="4"/>
      <c r="B890" s="4"/>
      <c r="C890" s="173"/>
      <c r="D890" s="173"/>
      <c r="E890" s="173"/>
      <c r="F890" s="173"/>
      <c r="G890" s="17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 ht="15.75" customHeight="1">
      <c r="A891" s="4"/>
      <c r="B891" s="4"/>
      <c r="C891" s="173"/>
      <c r="D891" s="173"/>
      <c r="E891" s="173"/>
      <c r="F891" s="173"/>
      <c r="G891" s="17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 ht="15.75" customHeight="1">
      <c r="A892" s="4"/>
      <c r="B892" s="4"/>
      <c r="C892" s="173"/>
      <c r="D892" s="173"/>
      <c r="E892" s="173"/>
      <c r="F892" s="173"/>
      <c r="G892" s="17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 ht="15.75" customHeight="1">
      <c r="A893" s="4"/>
      <c r="B893" s="4"/>
      <c r="C893" s="173"/>
      <c r="D893" s="173"/>
      <c r="E893" s="173"/>
      <c r="F893" s="173"/>
      <c r="G893" s="17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 ht="15.75" customHeight="1">
      <c r="A894" s="4"/>
      <c r="B894" s="4"/>
      <c r="C894" s="173"/>
      <c r="D894" s="173"/>
      <c r="E894" s="173"/>
      <c r="F894" s="173"/>
      <c r="G894" s="17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 ht="15.75" customHeight="1">
      <c r="A895" s="4"/>
      <c r="B895" s="4"/>
      <c r="C895" s="173"/>
      <c r="D895" s="173"/>
      <c r="E895" s="173"/>
      <c r="F895" s="173"/>
      <c r="G895" s="17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 ht="15.75" customHeight="1">
      <c r="A896" s="4"/>
      <c r="B896" s="4"/>
      <c r="C896" s="173"/>
      <c r="D896" s="173"/>
      <c r="E896" s="173"/>
      <c r="F896" s="173"/>
      <c r="G896" s="17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 ht="15.75" customHeight="1">
      <c r="A897" s="4"/>
      <c r="B897" s="4"/>
      <c r="C897" s="173"/>
      <c r="D897" s="173"/>
      <c r="E897" s="173"/>
      <c r="F897" s="173"/>
      <c r="G897" s="17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 ht="15.75" customHeight="1">
      <c r="A898" s="4"/>
      <c r="B898" s="4"/>
      <c r="C898" s="173"/>
      <c r="D898" s="173"/>
      <c r="E898" s="173"/>
      <c r="F898" s="173"/>
      <c r="G898" s="17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 ht="15.75" customHeight="1">
      <c r="A899" s="4"/>
      <c r="B899" s="4"/>
      <c r="C899" s="173"/>
      <c r="D899" s="173"/>
      <c r="E899" s="173"/>
      <c r="F899" s="173"/>
      <c r="G899" s="17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 ht="15.75" customHeight="1">
      <c r="A900" s="4"/>
      <c r="B900" s="4"/>
      <c r="C900" s="173"/>
      <c r="D900" s="173"/>
      <c r="E900" s="173"/>
      <c r="F900" s="173"/>
      <c r="G900" s="17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 ht="15.75" customHeight="1">
      <c r="A901" s="4"/>
      <c r="B901" s="4"/>
      <c r="C901" s="173"/>
      <c r="D901" s="173"/>
      <c r="E901" s="173"/>
      <c r="F901" s="173"/>
      <c r="G901" s="17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 ht="15.75" customHeight="1">
      <c r="A902" s="4"/>
      <c r="B902" s="4"/>
      <c r="C902" s="173"/>
      <c r="D902" s="173"/>
      <c r="E902" s="173"/>
      <c r="F902" s="173"/>
      <c r="G902" s="17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 ht="15.75" customHeight="1">
      <c r="A903" s="4"/>
      <c r="B903" s="4"/>
      <c r="C903" s="173"/>
      <c r="D903" s="173"/>
      <c r="E903" s="173"/>
      <c r="F903" s="173"/>
      <c r="G903" s="17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 ht="15.75" customHeight="1">
      <c r="A904" s="4"/>
      <c r="B904" s="4"/>
      <c r="C904" s="173"/>
      <c r="D904" s="173"/>
      <c r="E904" s="173"/>
      <c r="F904" s="173"/>
      <c r="G904" s="17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 ht="15.75" customHeight="1">
      <c r="A905" s="4"/>
      <c r="B905" s="4"/>
      <c r="C905" s="173"/>
      <c r="D905" s="173"/>
      <c r="E905" s="173"/>
      <c r="F905" s="173"/>
      <c r="G905" s="17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 ht="15.75" customHeight="1">
      <c r="A906" s="4"/>
      <c r="B906" s="4"/>
      <c r="C906" s="173"/>
      <c r="D906" s="173"/>
      <c r="E906" s="173"/>
      <c r="F906" s="173"/>
      <c r="G906" s="17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 ht="15.75" customHeight="1">
      <c r="A907" s="4"/>
      <c r="B907" s="4"/>
      <c r="C907" s="173"/>
      <c r="D907" s="173"/>
      <c r="E907" s="173"/>
      <c r="F907" s="173"/>
      <c r="G907" s="17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 ht="15.75" customHeight="1">
      <c r="A908" s="4"/>
      <c r="B908" s="4"/>
      <c r="C908" s="173"/>
      <c r="D908" s="173"/>
      <c r="E908" s="173"/>
      <c r="F908" s="173"/>
      <c r="G908" s="17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 ht="15.75" customHeight="1">
      <c r="A909" s="4"/>
      <c r="B909" s="4"/>
      <c r="C909" s="173"/>
      <c r="D909" s="173"/>
      <c r="E909" s="173"/>
      <c r="F909" s="173"/>
      <c r="G909" s="17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 ht="15.75" customHeight="1">
      <c r="A910" s="4"/>
      <c r="B910" s="4"/>
      <c r="C910" s="173"/>
      <c r="D910" s="173"/>
      <c r="E910" s="173"/>
      <c r="F910" s="173"/>
      <c r="G910" s="17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 ht="15.75" customHeight="1">
      <c r="A911" s="4"/>
      <c r="B911" s="4"/>
      <c r="C911" s="173"/>
      <c r="D911" s="173"/>
      <c r="E911" s="173"/>
      <c r="F911" s="173"/>
      <c r="G911" s="17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 ht="15.75" customHeight="1">
      <c r="A912" s="4"/>
      <c r="B912" s="4"/>
      <c r="C912" s="173"/>
      <c r="D912" s="173"/>
      <c r="E912" s="173"/>
      <c r="F912" s="173"/>
      <c r="G912" s="17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 ht="15.75" customHeight="1">
      <c r="A913" s="4"/>
      <c r="B913" s="4"/>
      <c r="C913" s="173"/>
      <c r="D913" s="173"/>
      <c r="E913" s="173"/>
      <c r="F913" s="173"/>
      <c r="G913" s="17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 ht="15.75" customHeight="1">
      <c r="A914" s="4"/>
      <c r="B914" s="4"/>
      <c r="C914" s="173"/>
      <c r="D914" s="173"/>
      <c r="E914" s="173"/>
      <c r="F914" s="173"/>
      <c r="G914" s="17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 ht="15.75" customHeight="1">
      <c r="A915" s="4"/>
      <c r="B915" s="4"/>
      <c r="C915" s="173"/>
      <c r="D915" s="173"/>
      <c r="E915" s="173"/>
      <c r="F915" s="173"/>
      <c r="G915" s="17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 ht="15.75" customHeight="1">
      <c r="A916" s="4"/>
      <c r="B916" s="4"/>
      <c r="C916" s="173"/>
      <c r="D916" s="173"/>
      <c r="E916" s="173"/>
      <c r="F916" s="173"/>
      <c r="G916" s="17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 ht="15.75" customHeight="1">
      <c r="A917" s="4"/>
      <c r="B917" s="4"/>
      <c r="C917" s="173"/>
      <c r="D917" s="173"/>
      <c r="E917" s="173"/>
      <c r="F917" s="173"/>
      <c r="G917" s="17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 ht="15.75" customHeight="1">
      <c r="A918" s="4"/>
      <c r="B918" s="4"/>
      <c r="C918" s="173"/>
      <c r="D918" s="173"/>
      <c r="E918" s="173"/>
      <c r="F918" s="173"/>
      <c r="G918" s="17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 ht="15.75" customHeight="1">
      <c r="A919" s="4"/>
      <c r="B919" s="4"/>
      <c r="C919" s="173"/>
      <c r="D919" s="173"/>
      <c r="E919" s="173"/>
      <c r="F919" s="173"/>
      <c r="G919" s="17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 ht="15.75" customHeight="1">
      <c r="A920" s="4"/>
      <c r="B920" s="4"/>
      <c r="C920" s="173"/>
      <c r="D920" s="173"/>
      <c r="E920" s="173"/>
      <c r="F920" s="173"/>
      <c r="G920" s="17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 ht="15.75" customHeight="1">
      <c r="A921" s="4"/>
      <c r="B921" s="4"/>
      <c r="C921" s="173"/>
      <c r="D921" s="173"/>
      <c r="E921" s="173"/>
      <c r="F921" s="173"/>
      <c r="G921" s="17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 ht="15.75" customHeight="1">
      <c r="A922" s="4"/>
      <c r="B922" s="4"/>
      <c r="C922" s="173"/>
      <c r="D922" s="173"/>
      <c r="E922" s="173"/>
      <c r="F922" s="173"/>
      <c r="G922" s="17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 ht="15.75" customHeight="1">
      <c r="A923" s="4"/>
      <c r="B923" s="4"/>
      <c r="C923" s="173"/>
      <c r="D923" s="173"/>
      <c r="E923" s="173"/>
      <c r="F923" s="173"/>
      <c r="G923" s="17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 ht="15.75" customHeight="1">
      <c r="A924" s="4"/>
      <c r="B924" s="4"/>
      <c r="C924" s="173"/>
      <c r="D924" s="173"/>
      <c r="E924" s="173"/>
      <c r="F924" s="173"/>
      <c r="G924" s="17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 ht="15.75" customHeight="1">
      <c r="A925" s="4"/>
      <c r="B925" s="4"/>
      <c r="C925" s="173"/>
      <c r="D925" s="173"/>
      <c r="E925" s="173"/>
      <c r="F925" s="173"/>
      <c r="G925" s="17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 ht="15.75" customHeight="1">
      <c r="A926" s="4"/>
      <c r="B926" s="4"/>
      <c r="C926" s="173"/>
      <c r="D926" s="173"/>
      <c r="E926" s="173"/>
      <c r="F926" s="173"/>
      <c r="G926" s="17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 ht="15.75" customHeight="1">
      <c r="A927" s="4"/>
      <c r="B927" s="4"/>
      <c r="C927" s="173"/>
      <c r="D927" s="173"/>
      <c r="E927" s="173"/>
      <c r="F927" s="173"/>
      <c r="G927" s="17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 ht="15.75" customHeight="1">
      <c r="A928" s="4"/>
      <c r="B928" s="4"/>
      <c r="C928" s="173"/>
      <c r="D928" s="173"/>
      <c r="E928" s="173"/>
      <c r="F928" s="173"/>
      <c r="G928" s="17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 ht="15.75" customHeight="1">
      <c r="A929" s="4"/>
      <c r="B929" s="4"/>
      <c r="C929" s="173"/>
      <c r="D929" s="173"/>
      <c r="E929" s="173"/>
      <c r="F929" s="173"/>
      <c r="G929" s="17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 ht="15.75" customHeight="1">
      <c r="A930" s="4"/>
      <c r="B930" s="4"/>
      <c r="C930" s="173"/>
      <c r="D930" s="173"/>
      <c r="E930" s="173"/>
      <c r="F930" s="173"/>
      <c r="G930" s="17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 ht="15.75" customHeight="1">
      <c r="A931" s="4"/>
      <c r="B931" s="4"/>
      <c r="C931" s="173"/>
      <c r="D931" s="173"/>
      <c r="E931" s="173"/>
      <c r="F931" s="173"/>
      <c r="G931" s="17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 ht="15.75" customHeight="1">
      <c r="A932" s="4"/>
      <c r="B932" s="4"/>
      <c r="C932" s="173"/>
      <c r="D932" s="173"/>
      <c r="E932" s="173"/>
      <c r="F932" s="173"/>
      <c r="G932" s="17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 ht="15.75" customHeight="1">
      <c r="A933" s="4"/>
      <c r="B933" s="4"/>
      <c r="C933" s="173"/>
      <c r="D933" s="173"/>
      <c r="E933" s="173"/>
      <c r="F933" s="173"/>
      <c r="G933" s="17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 ht="15.75" customHeight="1">
      <c r="A934" s="4"/>
      <c r="B934" s="4"/>
      <c r="C934" s="173"/>
      <c r="D934" s="173"/>
      <c r="E934" s="173"/>
      <c r="F934" s="173"/>
      <c r="G934" s="17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 ht="15.75" customHeight="1">
      <c r="A935" s="4"/>
      <c r="B935" s="4"/>
      <c r="C935" s="173"/>
      <c r="D935" s="173"/>
      <c r="E935" s="173"/>
      <c r="F935" s="173"/>
      <c r="G935" s="17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 ht="15.75" customHeight="1">
      <c r="A936" s="4"/>
      <c r="B936" s="4"/>
      <c r="C936" s="173"/>
      <c r="D936" s="173"/>
      <c r="E936" s="173"/>
      <c r="F936" s="173"/>
      <c r="G936" s="17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 ht="15.75" customHeight="1">
      <c r="A937" s="4"/>
      <c r="B937" s="4"/>
      <c r="C937" s="173"/>
      <c r="D937" s="173"/>
      <c r="E937" s="173"/>
      <c r="F937" s="173"/>
      <c r="G937" s="17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 ht="15.75" customHeight="1">
      <c r="A938" s="4"/>
      <c r="B938" s="4"/>
      <c r="C938" s="173"/>
      <c r="D938" s="173"/>
      <c r="E938" s="173"/>
      <c r="F938" s="173"/>
      <c r="G938" s="17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 ht="15.75" customHeight="1">
      <c r="A939" s="4"/>
      <c r="B939" s="4"/>
      <c r="C939" s="173"/>
      <c r="D939" s="173"/>
      <c r="E939" s="173"/>
      <c r="F939" s="173"/>
      <c r="G939" s="17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 ht="15.75" customHeight="1">
      <c r="A940" s="4"/>
      <c r="B940" s="4"/>
      <c r="C940" s="173"/>
      <c r="D940" s="173"/>
      <c r="E940" s="173"/>
      <c r="F940" s="173"/>
      <c r="G940" s="17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 ht="15.75" customHeight="1">
      <c r="A941" s="4"/>
      <c r="B941" s="4"/>
      <c r="C941" s="173"/>
      <c r="D941" s="173"/>
      <c r="E941" s="173"/>
      <c r="F941" s="173"/>
      <c r="G941" s="17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 ht="15.75" customHeight="1">
      <c r="A942" s="4"/>
      <c r="B942" s="4"/>
      <c r="C942" s="173"/>
      <c r="D942" s="173"/>
      <c r="E942" s="173"/>
      <c r="F942" s="173"/>
      <c r="G942" s="17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 ht="15.75" customHeight="1">
      <c r="A943" s="4"/>
      <c r="B943" s="4"/>
      <c r="C943" s="173"/>
      <c r="D943" s="173"/>
      <c r="E943" s="173"/>
      <c r="F943" s="173"/>
      <c r="G943" s="17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 ht="15.75" customHeight="1">
      <c r="A944" s="4"/>
      <c r="B944" s="4"/>
      <c r="C944" s="173"/>
      <c r="D944" s="173"/>
      <c r="E944" s="173"/>
      <c r="F944" s="173"/>
      <c r="G944" s="17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 ht="15.75" customHeight="1">
      <c r="A945" s="4"/>
      <c r="B945" s="4"/>
      <c r="C945" s="173"/>
      <c r="D945" s="173"/>
      <c r="E945" s="173"/>
      <c r="F945" s="173"/>
      <c r="G945" s="17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 ht="15.75" customHeight="1">
      <c r="A946" s="4"/>
      <c r="B946" s="4"/>
      <c r="C946" s="173"/>
      <c r="D946" s="173"/>
      <c r="E946" s="173"/>
      <c r="F946" s="173"/>
      <c r="G946" s="17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 ht="15.75" customHeight="1">
      <c r="A947" s="4"/>
      <c r="B947" s="4"/>
      <c r="C947" s="173"/>
      <c r="D947" s="173"/>
      <c r="E947" s="173"/>
      <c r="F947" s="173"/>
      <c r="G947" s="17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 ht="15.75" customHeight="1">
      <c r="A948" s="4"/>
      <c r="B948" s="4"/>
      <c r="C948" s="173"/>
      <c r="D948" s="173"/>
      <c r="E948" s="173"/>
      <c r="F948" s="173"/>
      <c r="G948" s="17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 ht="15.75" customHeight="1">
      <c r="A949" s="4"/>
      <c r="B949" s="4"/>
      <c r="C949" s="173"/>
      <c r="D949" s="173"/>
      <c r="E949" s="173"/>
      <c r="F949" s="173"/>
      <c r="G949" s="17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 ht="15.75" customHeight="1">
      <c r="A950" s="4"/>
      <c r="B950" s="4"/>
      <c r="C950" s="173"/>
      <c r="D950" s="173"/>
      <c r="E950" s="173"/>
      <c r="F950" s="173"/>
      <c r="G950" s="17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 ht="15.75" customHeight="1">
      <c r="A951" s="4"/>
      <c r="B951" s="4"/>
      <c r="C951" s="173"/>
      <c r="D951" s="173"/>
      <c r="E951" s="173"/>
      <c r="F951" s="173"/>
      <c r="G951" s="17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 ht="15.75" customHeight="1">
      <c r="A952" s="4"/>
      <c r="B952" s="4"/>
      <c r="C952" s="173"/>
      <c r="D952" s="173"/>
      <c r="E952" s="173"/>
      <c r="F952" s="173"/>
      <c r="G952" s="17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 ht="15.75" customHeight="1">
      <c r="A953" s="4"/>
      <c r="B953" s="4"/>
      <c r="C953" s="173"/>
      <c r="D953" s="173"/>
      <c r="E953" s="173"/>
      <c r="F953" s="173"/>
      <c r="G953" s="17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 ht="15.75" customHeight="1">
      <c r="A954" s="4"/>
      <c r="B954" s="4"/>
      <c r="C954" s="173"/>
      <c r="D954" s="173"/>
      <c r="E954" s="173"/>
      <c r="F954" s="173"/>
      <c r="G954" s="17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 ht="15.75" customHeight="1">
      <c r="A955" s="4"/>
      <c r="B955" s="4"/>
      <c r="C955" s="173"/>
      <c r="D955" s="173"/>
      <c r="E955" s="173"/>
      <c r="F955" s="173"/>
      <c r="G955" s="17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 ht="15.75" customHeight="1">
      <c r="A956" s="4"/>
      <c r="B956" s="4"/>
      <c r="C956" s="173"/>
      <c r="D956" s="173"/>
      <c r="E956" s="173"/>
      <c r="F956" s="173"/>
      <c r="G956" s="17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 ht="15.75" customHeight="1">
      <c r="A957" s="4"/>
      <c r="B957" s="4"/>
      <c r="C957" s="173"/>
      <c r="D957" s="173"/>
      <c r="E957" s="173"/>
      <c r="F957" s="173"/>
      <c r="G957" s="17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 ht="15.75" customHeight="1">
      <c r="A958" s="4"/>
      <c r="B958" s="4"/>
      <c r="C958" s="173"/>
      <c r="D958" s="173"/>
      <c r="E958" s="173"/>
      <c r="F958" s="173"/>
      <c r="G958" s="17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 ht="15.75" customHeight="1">
      <c r="A959" s="4"/>
      <c r="B959" s="4"/>
      <c r="C959" s="173"/>
      <c r="D959" s="173"/>
      <c r="E959" s="173"/>
      <c r="F959" s="173"/>
      <c r="G959" s="17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 ht="15.75" customHeight="1">
      <c r="A960" s="4"/>
      <c r="B960" s="4"/>
      <c r="C960" s="173"/>
      <c r="D960" s="173"/>
      <c r="E960" s="173"/>
      <c r="F960" s="173"/>
      <c r="G960" s="17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 ht="15.75" customHeight="1">
      <c r="A961" s="4"/>
      <c r="B961" s="4"/>
      <c r="C961" s="173"/>
      <c r="D961" s="173"/>
      <c r="E961" s="173"/>
      <c r="F961" s="173"/>
      <c r="G961" s="17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 ht="15.75" customHeight="1">
      <c r="A962" s="4"/>
      <c r="B962" s="4"/>
      <c r="C962" s="173"/>
      <c r="D962" s="173"/>
      <c r="E962" s="173"/>
      <c r="F962" s="173"/>
      <c r="G962" s="17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 ht="15.75" customHeight="1">
      <c r="A963" s="4"/>
      <c r="B963" s="4"/>
      <c r="C963" s="173"/>
      <c r="D963" s="173"/>
      <c r="E963" s="173"/>
      <c r="F963" s="173"/>
      <c r="G963" s="17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 ht="15.75" customHeight="1">
      <c r="A964" s="4"/>
      <c r="B964" s="4"/>
      <c r="C964" s="173"/>
      <c r="D964" s="173"/>
      <c r="E964" s="173"/>
      <c r="F964" s="173"/>
      <c r="G964" s="17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 ht="15.75" customHeight="1">
      <c r="A965" s="4"/>
      <c r="B965" s="4"/>
      <c r="C965" s="173"/>
      <c r="D965" s="173"/>
      <c r="E965" s="173"/>
      <c r="F965" s="173"/>
      <c r="G965" s="17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 ht="15.75" customHeight="1">
      <c r="A966" s="4"/>
      <c r="B966" s="4"/>
      <c r="C966" s="173"/>
      <c r="D966" s="173"/>
      <c r="E966" s="173"/>
      <c r="F966" s="173"/>
      <c r="G966" s="17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 ht="15.75" customHeight="1">
      <c r="A967" s="4"/>
      <c r="B967" s="4"/>
      <c r="C967" s="173"/>
      <c r="D967" s="173"/>
      <c r="E967" s="173"/>
      <c r="F967" s="173"/>
      <c r="G967" s="17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 ht="15.75" customHeight="1">
      <c r="A968" s="4"/>
      <c r="B968" s="4"/>
      <c r="C968" s="173"/>
      <c r="D968" s="173"/>
      <c r="E968" s="173"/>
      <c r="F968" s="173"/>
      <c r="G968" s="17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 ht="15.75" customHeight="1">
      <c r="A969" s="4"/>
      <c r="B969" s="4"/>
      <c r="C969" s="173"/>
      <c r="D969" s="173"/>
      <c r="E969" s="173"/>
      <c r="F969" s="173"/>
      <c r="G969" s="17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 ht="15.75" customHeight="1">
      <c r="A970" s="4"/>
      <c r="B970" s="4"/>
      <c r="C970" s="173"/>
      <c r="D970" s="173"/>
      <c r="E970" s="173"/>
      <c r="F970" s="173"/>
      <c r="G970" s="17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 ht="15.75" customHeight="1">
      <c r="A971" s="4"/>
      <c r="B971" s="4"/>
      <c r="C971" s="173"/>
      <c r="D971" s="173"/>
      <c r="E971" s="173"/>
      <c r="F971" s="173"/>
      <c r="G971" s="17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 ht="15.75" customHeight="1">
      <c r="A972" s="4"/>
      <c r="B972" s="4"/>
      <c r="C972" s="173"/>
      <c r="D972" s="173"/>
      <c r="E972" s="173"/>
      <c r="F972" s="173"/>
      <c r="G972" s="17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 ht="15.75" customHeight="1">
      <c r="A973" s="4"/>
      <c r="B973" s="4"/>
      <c r="C973" s="173"/>
      <c r="D973" s="173"/>
      <c r="E973" s="173"/>
      <c r="F973" s="173"/>
      <c r="G973" s="17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 ht="15.75" customHeight="1">
      <c r="A974" s="4"/>
      <c r="B974" s="4"/>
      <c r="C974" s="173"/>
      <c r="D974" s="173"/>
      <c r="E974" s="173"/>
      <c r="F974" s="173"/>
      <c r="G974" s="17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 ht="15.75" customHeight="1">
      <c r="A975" s="4"/>
      <c r="B975" s="4"/>
      <c r="C975" s="173"/>
      <c r="D975" s="173"/>
      <c r="E975" s="173"/>
      <c r="F975" s="173"/>
      <c r="G975" s="17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</row>
    <row r="976" ht="15.75" customHeight="1">
      <c r="A976" s="4"/>
      <c r="B976" s="4"/>
      <c r="C976" s="173"/>
      <c r="D976" s="173"/>
      <c r="E976" s="173"/>
      <c r="F976" s="173"/>
      <c r="G976" s="17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</row>
    <row r="977" ht="15.75" customHeight="1">
      <c r="A977" s="4"/>
      <c r="B977" s="4"/>
      <c r="C977" s="173"/>
      <c r="D977" s="173"/>
      <c r="E977" s="173"/>
      <c r="F977" s="173"/>
      <c r="G977" s="17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</row>
    <row r="978" ht="15.75" customHeight="1">
      <c r="A978" s="4"/>
      <c r="B978" s="4"/>
      <c r="C978" s="173"/>
      <c r="D978" s="173"/>
      <c r="E978" s="173"/>
      <c r="F978" s="173"/>
      <c r="G978" s="17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 ht="15.75" customHeight="1">
      <c r="A979" s="4"/>
      <c r="B979" s="4"/>
      <c r="C979" s="173"/>
      <c r="D979" s="173"/>
      <c r="E979" s="173"/>
      <c r="F979" s="173"/>
      <c r="G979" s="17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 ht="15.75" customHeight="1">
      <c r="A980" s="4"/>
      <c r="B980" s="4"/>
      <c r="C980" s="173"/>
      <c r="D980" s="173"/>
      <c r="E980" s="173"/>
      <c r="F980" s="173"/>
      <c r="G980" s="17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</row>
    <row r="981" ht="15.75" customHeight="1">
      <c r="A981" s="4"/>
      <c r="B981" s="4"/>
      <c r="C981" s="173"/>
      <c r="D981" s="173"/>
      <c r="E981" s="173"/>
      <c r="F981" s="173"/>
      <c r="G981" s="17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</row>
    <row r="982" ht="15.75" customHeight="1">
      <c r="A982" s="4"/>
      <c r="B982" s="4"/>
      <c r="C982" s="173"/>
      <c r="D982" s="173"/>
      <c r="E982" s="173"/>
      <c r="F982" s="173"/>
      <c r="G982" s="17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</row>
    <row r="983" ht="15.75" customHeight="1">
      <c r="A983" s="4"/>
      <c r="B983" s="4"/>
      <c r="C983" s="173"/>
      <c r="D983" s="173"/>
      <c r="E983" s="173"/>
      <c r="F983" s="173"/>
      <c r="G983" s="17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 ht="15.75" customHeight="1">
      <c r="A984" s="4"/>
      <c r="B984" s="4"/>
      <c r="C984" s="173"/>
      <c r="D984" s="173"/>
      <c r="E984" s="173"/>
      <c r="F984" s="173"/>
      <c r="G984" s="17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 ht="15.75" customHeight="1">
      <c r="A985" s="4"/>
      <c r="B985" s="4"/>
      <c r="C985" s="173"/>
      <c r="D985" s="173"/>
      <c r="E985" s="173"/>
      <c r="F985" s="173"/>
      <c r="G985" s="17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  <row r="986" ht="15.75" customHeight="1">
      <c r="A986" s="4"/>
      <c r="B986" s="4"/>
      <c r="C986" s="173"/>
      <c r="D986" s="173"/>
      <c r="E986" s="173"/>
      <c r="F986" s="173"/>
      <c r="G986" s="17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</row>
    <row r="987" ht="15.75" customHeight="1">
      <c r="A987" s="4"/>
      <c r="B987" s="4"/>
      <c r="C987" s="173"/>
      <c r="D987" s="173"/>
      <c r="E987" s="173"/>
      <c r="F987" s="173"/>
      <c r="G987" s="17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</row>
    <row r="988" ht="15.75" customHeight="1">
      <c r="A988" s="4"/>
      <c r="B988" s="4"/>
      <c r="C988" s="173"/>
      <c r="D988" s="173"/>
      <c r="E988" s="173"/>
      <c r="F988" s="173"/>
      <c r="G988" s="17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</row>
    <row r="989" ht="15.75" customHeight="1">
      <c r="A989" s="4"/>
      <c r="B989" s="4"/>
      <c r="C989" s="173"/>
      <c r="D989" s="173"/>
      <c r="E989" s="173"/>
      <c r="F989" s="173"/>
      <c r="G989" s="17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</row>
    <row r="990" ht="15.75" customHeight="1">
      <c r="A990" s="4"/>
      <c r="B990" s="4"/>
      <c r="C990" s="173"/>
      <c r="D990" s="173"/>
      <c r="E990" s="173"/>
      <c r="F990" s="173"/>
      <c r="G990" s="17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</row>
    <row r="991" ht="15.75" customHeight="1">
      <c r="A991" s="4"/>
      <c r="B991" s="4"/>
      <c r="C991" s="173"/>
      <c r="D991" s="173"/>
      <c r="E991" s="173"/>
      <c r="F991" s="173"/>
      <c r="G991" s="17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</row>
    <row r="992" ht="15.75" customHeight="1">
      <c r="A992" s="4"/>
      <c r="B992" s="4"/>
      <c r="C992" s="173"/>
      <c r="D992" s="173"/>
      <c r="E992" s="173"/>
      <c r="F992" s="173"/>
      <c r="G992" s="17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</row>
    <row r="993" ht="15.75" customHeight="1">
      <c r="A993" s="4"/>
      <c r="B993" s="4"/>
      <c r="C993" s="173"/>
      <c r="D993" s="173"/>
      <c r="E993" s="173"/>
      <c r="F993" s="173"/>
      <c r="G993" s="17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</row>
    <row r="994" ht="15.75" customHeight="1">
      <c r="A994" s="4"/>
      <c r="B994" s="4"/>
      <c r="C994" s="173"/>
      <c r="D994" s="173"/>
      <c r="E994" s="173"/>
      <c r="F994" s="173"/>
      <c r="G994" s="17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</row>
    <row r="995" ht="15.75" customHeight="1">
      <c r="A995" s="4"/>
      <c r="B995" s="4"/>
      <c r="C995" s="173"/>
      <c r="D995" s="173"/>
      <c r="E995" s="173"/>
      <c r="F995" s="173"/>
      <c r="G995" s="17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</row>
    <row r="996" ht="15.75" customHeight="1">
      <c r="A996" s="4"/>
      <c r="B996" s="4"/>
      <c r="C996" s="173"/>
      <c r="D996" s="173"/>
      <c r="E996" s="173"/>
      <c r="F996" s="173"/>
      <c r="G996" s="17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</row>
    <row r="997" ht="15.75" customHeight="1">
      <c r="A997" s="4"/>
      <c r="B997" s="4"/>
      <c r="C997" s="173"/>
      <c r="D997" s="173"/>
      <c r="E997" s="173"/>
      <c r="F997" s="173"/>
      <c r="G997" s="17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</row>
    <row r="998" ht="15.75" customHeight="1">
      <c r="A998" s="4"/>
      <c r="B998" s="4"/>
      <c r="C998" s="173"/>
      <c r="D998" s="173"/>
      <c r="E998" s="173"/>
      <c r="F998" s="173"/>
      <c r="G998" s="17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</row>
    <row r="999" ht="15.75" customHeight="1">
      <c r="A999" s="4"/>
      <c r="B999" s="4"/>
      <c r="C999" s="173"/>
      <c r="D999" s="173"/>
      <c r="E999" s="173"/>
      <c r="F999" s="173"/>
      <c r="G999" s="17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</row>
    <row r="1000" ht="15.75" customHeight="1">
      <c r="A1000" s="4"/>
      <c r="B1000" s="4"/>
      <c r="C1000" s="173"/>
      <c r="D1000" s="173"/>
      <c r="E1000" s="173"/>
      <c r="F1000" s="173"/>
      <c r="G1000" s="17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</row>
    <row r="1001" ht="15.75" customHeight="1">
      <c r="A1001" s="4"/>
      <c r="B1001" s="4"/>
      <c r="C1001" s="173"/>
      <c r="D1001" s="173"/>
      <c r="E1001" s="173"/>
      <c r="F1001" s="173"/>
      <c r="G1001" s="17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</row>
    <row r="1002" ht="15.75" customHeight="1">
      <c r="A1002" s="4"/>
      <c r="B1002" s="4"/>
      <c r="C1002" s="173"/>
      <c r="D1002" s="173"/>
      <c r="E1002" s="173"/>
      <c r="F1002" s="173"/>
      <c r="G1002" s="17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</row>
    <row r="1003" ht="15.75" customHeight="1">
      <c r="A1003" s="4"/>
      <c r="B1003" s="4"/>
      <c r="C1003" s="173"/>
      <c r="D1003" s="173"/>
      <c r="E1003" s="173"/>
      <c r="F1003" s="173"/>
      <c r="G1003" s="17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</row>
    <row r="1004" ht="15.75" customHeight="1">
      <c r="A1004" s="4"/>
      <c r="B1004" s="4"/>
      <c r="C1004" s="173"/>
      <c r="D1004" s="173"/>
      <c r="E1004" s="173"/>
      <c r="F1004" s="173"/>
      <c r="G1004" s="17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</row>
    <row r="1005" ht="15.75" customHeight="1">
      <c r="A1005" s="4"/>
      <c r="B1005" s="4"/>
      <c r="C1005" s="173"/>
      <c r="D1005" s="173"/>
      <c r="E1005" s="173"/>
      <c r="F1005" s="173"/>
      <c r="G1005" s="17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</row>
    <row r="1006" ht="15.75" customHeight="1">
      <c r="A1006" s="4"/>
      <c r="B1006" s="4"/>
      <c r="C1006" s="173"/>
      <c r="D1006" s="173"/>
      <c r="E1006" s="173"/>
      <c r="F1006" s="173"/>
      <c r="G1006" s="17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</row>
    <row r="1007" ht="15.75" customHeight="1">
      <c r="A1007" s="4"/>
      <c r="B1007" s="4"/>
      <c r="C1007" s="173"/>
      <c r="D1007" s="173"/>
      <c r="E1007" s="173"/>
      <c r="F1007" s="173"/>
      <c r="G1007" s="173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</row>
    <row r="1008" ht="15.75" customHeight="1">
      <c r="A1008" s="4"/>
      <c r="B1008" s="4"/>
      <c r="C1008" s="173"/>
      <c r="D1008" s="173"/>
      <c r="E1008" s="173"/>
      <c r="F1008" s="173"/>
      <c r="G1008" s="173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</row>
    <row r="1009" ht="15.75" customHeight="1">
      <c r="A1009" s="4"/>
      <c r="B1009" s="4"/>
      <c r="C1009" s="173"/>
      <c r="D1009" s="173"/>
      <c r="E1009" s="173"/>
      <c r="F1009" s="173"/>
      <c r="G1009" s="173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</row>
    <row r="1010" ht="15.75" customHeight="1">
      <c r="A1010" s="4"/>
      <c r="B1010" s="4"/>
      <c r="C1010" s="173"/>
      <c r="D1010" s="173"/>
      <c r="E1010" s="173"/>
      <c r="F1010" s="173"/>
      <c r="G1010" s="173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</row>
    <row r="1011" ht="15.75" customHeight="1">
      <c r="A1011" s="4"/>
      <c r="B1011" s="4"/>
      <c r="C1011" s="173"/>
      <c r="D1011" s="173"/>
      <c r="E1011" s="173"/>
      <c r="F1011" s="173"/>
      <c r="G1011" s="173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</row>
    <row r="1012" ht="15.75" customHeight="1">
      <c r="A1012" s="4"/>
      <c r="B1012" s="4"/>
      <c r="C1012" s="173"/>
      <c r="D1012" s="173"/>
      <c r="E1012" s="173"/>
      <c r="F1012" s="173"/>
      <c r="G1012" s="173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</row>
    <row r="1013" ht="15.75" customHeight="1">
      <c r="A1013" s="4"/>
      <c r="B1013" s="4"/>
      <c r="C1013" s="173"/>
      <c r="D1013" s="173"/>
      <c r="E1013" s="173"/>
      <c r="F1013" s="173"/>
      <c r="G1013" s="173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</row>
    <row r="1014" ht="15.75" customHeight="1">
      <c r="A1014" s="4"/>
      <c r="B1014" s="4"/>
      <c r="C1014" s="173"/>
      <c r="D1014" s="173"/>
      <c r="E1014" s="173"/>
      <c r="F1014" s="173"/>
      <c r="G1014" s="173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</row>
    <row r="1015" ht="15.75" customHeight="1">
      <c r="A1015" s="4"/>
      <c r="B1015" s="4"/>
      <c r="C1015" s="173"/>
      <c r="D1015" s="173"/>
      <c r="E1015" s="173"/>
      <c r="F1015" s="173"/>
      <c r="G1015" s="173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</row>
    <row r="1016" ht="15.75" customHeight="1">
      <c r="A1016" s="4"/>
      <c r="B1016" s="4"/>
      <c r="C1016" s="173"/>
      <c r="D1016" s="173"/>
      <c r="E1016" s="173"/>
      <c r="F1016" s="173"/>
      <c r="G1016" s="173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</row>
    <row r="1017" ht="15.75" customHeight="1">
      <c r="A1017" s="4"/>
      <c r="B1017" s="4"/>
      <c r="C1017" s="173"/>
      <c r="D1017" s="173"/>
      <c r="E1017" s="173"/>
      <c r="F1017" s="173"/>
      <c r="G1017" s="173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</row>
    <row r="1018" ht="15.75" customHeight="1">
      <c r="A1018" s="4"/>
      <c r="B1018" s="4"/>
      <c r="C1018" s="173"/>
      <c r="D1018" s="173"/>
      <c r="E1018" s="173"/>
      <c r="F1018" s="173"/>
      <c r="G1018" s="173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</row>
    <row r="1019" ht="15.75" customHeight="1">
      <c r="A1019" s="4"/>
      <c r="B1019" s="4"/>
      <c r="C1019" s="173"/>
      <c r="D1019" s="173"/>
      <c r="E1019" s="173"/>
      <c r="F1019" s="173"/>
      <c r="G1019" s="173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</row>
    <row r="1020" ht="15.75" customHeight="1">
      <c r="A1020" s="4"/>
      <c r="B1020" s="4"/>
      <c r="C1020" s="173"/>
      <c r="D1020" s="173"/>
      <c r="E1020" s="173"/>
      <c r="F1020" s="173"/>
      <c r="G1020" s="173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</row>
  </sheetData>
  <mergeCells count="2">
    <mergeCell ref="C7:G7"/>
    <mergeCell ref="A152:G15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1.38"/>
    <col customWidth="1" min="2" max="2" width="7.88"/>
    <col customWidth="1" min="3" max="3" width="11.5"/>
    <col customWidth="1" min="4" max="4" width="11.13"/>
    <col customWidth="1" min="5" max="5" width="12.38"/>
    <col customWidth="1" min="6" max="6" width="13.13"/>
    <col customWidth="1" min="7" max="7" width="12.38"/>
    <col customWidth="1" hidden="1" min="8" max="8" width="14.0" outlineLevel="1"/>
    <col customWidth="1" hidden="1" min="9" max="19" width="11.63" outlineLevel="1"/>
    <col customWidth="1" hidden="1" min="20" max="20" width="11.63"/>
    <col customWidth="1" hidden="1" min="21" max="32" width="11.63" outlineLevel="1"/>
    <col customWidth="1" hidden="1" min="33" max="33" width="11.63"/>
    <col customWidth="1" hidden="1" min="34" max="45" width="11.63" outlineLevel="1"/>
    <col customWidth="1" hidden="1" min="46" max="67" width="11.63"/>
  </cols>
  <sheetData>
    <row r="1">
      <c r="A1" s="1" t="s">
        <v>0</v>
      </c>
      <c r="B1" s="61"/>
      <c r="C1" s="1"/>
      <c r="D1" s="1"/>
      <c r="E1" s="1"/>
      <c r="F1" s="1"/>
      <c r="G1" s="1"/>
      <c r="H1" s="4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61" t="s">
        <v>288</v>
      </c>
      <c r="B2" s="61"/>
      <c r="C2" s="1"/>
      <c r="D2" s="1"/>
      <c r="E2" s="1"/>
      <c r="F2" s="1"/>
      <c r="G2" s="1"/>
      <c r="H2" s="4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 hidden="1">
      <c r="A3" s="161" t="s">
        <v>60</v>
      </c>
      <c r="B3" s="161"/>
      <c r="C3" s="162"/>
      <c r="D3" s="1"/>
      <c r="E3" s="1"/>
      <c r="F3" s="1"/>
      <c r="G3" s="1"/>
      <c r="H3" s="6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hidden="1">
      <c r="A4" s="161" t="s">
        <v>208</v>
      </c>
      <c r="B4" s="161"/>
      <c r="C4" s="197"/>
      <c r="D4" s="1"/>
      <c r="E4" s="1"/>
      <c r="F4" s="1"/>
      <c r="G4" s="1"/>
      <c r="H4" s="6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 hidden="1">
      <c r="A5" s="67" t="s">
        <v>289</v>
      </c>
      <c r="B5" s="67"/>
      <c r="C5" s="1"/>
      <c r="D5" s="1"/>
      <c r="E5" s="1"/>
      <c r="F5" s="1"/>
      <c r="G5" s="1"/>
      <c r="H5" s="6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hidden="1">
      <c r="A6" s="61"/>
      <c r="B6" s="61"/>
      <c r="C6" s="1"/>
      <c r="D6" s="1"/>
      <c r="E6" s="1"/>
      <c r="F6" s="1"/>
      <c r="G6" s="1"/>
      <c r="H6" s="6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>
      <c r="A7" s="4"/>
      <c r="B7" s="4"/>
      <c r="C7" s="68" t="s">
        <v>290</v>
      </c>
      <c r="D7" s="69"/>
      <c r="E7" s="69"/>
      <c r="F7" s="69"/>
      <c r="G7" s="69"/>
      <c r="H7" s="198">
        <v>44551.0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>
      <c r="A8" s="70"/>
      <c r="B8" s="70"/>
      <c r="C8" s="6">
        <v>1.0</v>
      </c>
      <c r="D8" s="6">
        <v>2.0</v>
      </c>
      <c r="E8" s="6">
        <v>3.0</v>
      </c>
      <c r="F8" s="6">
        <v>4.0</v>
      </c>
      <c r="G8" s="6">
        <v>5.0</v>
      </c>
      <c r="H8" s="6" t="s">
        <v>291</v>
      </c>
      <c r="I8" s="6" t="s">
        <v>292</v>
      </c>
      <c r="J8" s="6" t="s">
        <v>293</v>
      </c>
      <c r="K8" s="6" t="s">
        <v>294</v>
      </c>
      <c r="L8" s="6" t="s">
        <v>295</v>
      </c>
      <c r="M8" s="6" t="s">
        <v>296</v>
      </c>
      <c r="N8" s="6" t="s">
        <v>297</v>
      </c>
      <c r="O8" s="6" t="s">
        <v>298</v>
      </c>
      <c r="P8" s="6" t="s">
        <v>299</v>
      </c>
      <c r="Q8" s="6" t="s">
        <v>300</v>
      </c>
      <c r="R8" s="6" t="s">
        <v>301</v>
      </c>
      <c r="S8" s="6" t="s">
        <v>302</v>
      </c>
      <c r="T8" s="6" t="s">
        <v>303</v>
      </c>
      <c r="U8" s="6" t="s">
        <v>304</v>
      </c>
      <c r="V8" s="6" t="s">
        <v>305</v>
      </c>
      <c r="W8" s="6" t="s">
        <v>306</v>
      </c>
      <c r="X8" s="6" t="s">
        <v>307</v>
      </c>
      <c r="Y8" s="6" t="s">
        <v>308</v>
      </c>
      <c r="Z8" s="6" t="s">
        <v>309</v>
      </c>
      <c r="AA8" s="6" t="s">
        <v>310</v>
      </c>
      <c r="AB8" s="6" t="s">
        <v>311</v>
      </c>
      <c r="AC8" s="6" t="s">
        <v>312</v>
      </c>
      <c r="AD8" s="6" t="s">
        <v>313</v>
      </c>
      <c r="AE8" s="6" t="s">
        <v>314</v>
      </c>
      <c r="AF8" s="6" t="s">
        <v>315</v>
      </c>
      <c r="AG8" s="6" t="s">
        <v>316</v>
      </c>
      <c r="AH8" s="6" t="s">
        <v>317</v>
      </c>
      <c r="AI8" s="6" t="s">
        <v>318</v>
      </c>
      <c r="AJ8" s="6" t="s">
        <v>319</v>
      </c>
      <c r="AK8" s="6" t="s">
        <v>320</v>
      </c>
      <c r="AL8" s="6" t="s">
        <v>321</v>
      </c>
      <c r="AM8" s="6" t="s">
        <v>322</v>
      </c>
      <c r="AN8" s="6" t="s">
        <v>323</v>
      </c>
      <c r="AO8" s="6" t="s">
        <v>324</v>
      </c>
      <c r="AP8" s="6" t="s">
        <v>325</v>
      </c>
      <c r="AQ8" s="6" t="s">
        <v>326</v>
      </c>
      <c r="AR8" s="6" t="s">
        <v>327</v>
      </c>
      <c r="AS8" s="6" t="s">
        <v>328</v>
      </c>
      <c r="AT8" s="6" t="s">
        <v>329</v>
      </c>
      <c r="AU8" s="6" t="s">
        <v>330</v>
      </c>
      <c r="AV8" s="6" t="s">
        <v>331</v>
      </c>
      <c r="AW8" s="6" t="s">
        <v>332</v>
      </c>
      <c r="AX8" s="6" t="s">
        <v>333</v>
      </c>
      <c r="AY8" s="6" t="s">
        <v>334</v>
      </c>
      <c r="AZ8" s="6" t="s">
        <v>335</v>
      </c>
      <c r="BA8" s="6" t="s">
        <v>336</v>
      </c>
      <c r="BB8" s="6" t="s">
        <v>337</v>
      </c>
      <c r="BC8" s="6" t="s">
        <v>338</v>
      </c>
      <c r="BD8" s="6" t="s">
        <v>339</v>
      </c>
      <c r="BE8" s="6" t="s">
        <v>340</v>
      </c>
      <c r="BF8" s="6" t="s">
        <v>341</v>
      </c>
      <c r="BG8" s="6" t="s">
        <v>342</v>
      </c>
      <c r="BH8" s="6" t="s">
        <v>343</v>
      </c>
      <c r="BI8" s="6" t="s">
        <v>344</v>
      </c>
      <c r="BJ8" s="6" t="s">
        <v>345</v>
      </c>
      <c r="BK8" s="6" t="s">
        <v>346</v>
      </c>
      <c r="BL8" s="6" t="s">
        <v>347</v>
      </c>
      <c r="BM8" s="6" t="s">
        <v>348</v>
      </c>
      <c r="BN8" s="6" t="s">
        <v>349</v>
      </c>
      <c r="BO8" s="6" t="s">
        <v>350</v>
      </c>
    </row>
    <row r="9">
      <c r="A9" s="91" t="s">
        <v>209</v>
      </c>
      <c r="B9" s="91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</row>
    <row r="10">
      <c r="A10" s="74" t="s">
        <v>210</v>
      </c>
      <c r="B10" s="74"/>
      <c r="C10" s="166">
        <f t="shared" ref="C10:C13" si="2">SUM(H10:S10)</f>
        <v>700000</v>
      </c>
      <c r="D10" s="166">
        <f t="shared" ref="D10:D13" si="3">SUM(T10:AE10)</f>
        <v>949375</v>
      </c>
      <c r="E10" s="166">
        <f t="shared" ref="E10:E13" si="4">SUM(AF10:AQ10)</f>
        <v>1559578.125</v>
      </c>
      <c r="F10" s="166">
        <f t="shared" ref="F10:F13" si="5">SUM(AR10:BC10)</f>
        <v>1678556.25</v>
      </c>
      <c r="G10" s="166">
        <f t="shared" ref="G10:G13" si="6">SUM(BD10:BO10)</f>
        <v>2734889.063</v>
      </c>
      <c r="H10" s="165">
        <f t="shared" ref="H10:BO10" si="1">H36</f>
        <v>58333.33333</v>
      </c>
      <c r="I10" s="165">
        <f t="shared" si="1"/>
        <v>58333.33333</v>
      </c>
      <c r="J10" s="165">
        <f t="shared" si="1"/>
        <v>58333.33333</v>
      </c>
      <c r="K10" s="165">
        <f t="shared" si="1"/>
        <v>58333.33333</v>
      </c>
      <c r="L10" s="165">
        <f t="shared" si="1"/>
        <v>58333.33333</v>
      </c>
      <c r="M10" s="165">
        <f t="shared" si="1"/>
        <v>58333.33333</v>
      </c>
      <c r="N10" s="165">
        <f t="shared" si="1"/>
        <v>58333.33333</v>
      </c>
      <c r="O10" s="165">
        <f t="shared" si="1"/>
        <v>58333.33333</v>
      </c>
      <c r="P10" s="165">
        <f t="shared" si="1"/>
        <v>58333.33333</v>
      </c>
      <c r="Q10" s="165">
        <f t="shared" si="1"/>
        <v>58333.33333</v>
      </c>
      <c r="R10" s="165">
        <f t="shared" si="1"/>
        <v>58333.33333</v>
      </c>
      <c r="S10" s="165">
        <f t="shared" si="1"/>
        <v>58333.33333</v>
      </c>
      <c r="T10" s="165">
        <f t="shared" si="1"/>
        <v>61250</v>
      </c>
      <c r="U10" s="165">
        <f t="shared" si="1"/>
        <v>61250</v>
      </c>
      <c r="V10" s="165">
        <f t="shared" si="1"/>
        <v>61250</v>
      </c>
      <c r="W10" s="165">
        <f t="shared" si="1"/>
        <v>61250</v>
      </c>
      <c r="X10" s="165">
        <f t="shared" si="1"/>
        <v>61250</v>
      </c>
      <c r="Y10" s="165">
        <f t="shared" si="1"/>
        <v>61250</v>
      </c>
      <c r="Z10" s="165">
        <f t="shared" si="1"/>
        <v>61250</v>
      </c>
      <c r="AA10" s="165">
        <f t="shared" si="1"/>
        <v>104125</v>
      </c>
      <c r="AB10" s="165">
        <f t="shared" si="1"/>
        <v>104125</v>
      </c>
      <c r="AC10" s="165">
        <f t="shared" si="1"/>
        <v>104125</v>
      </c>
      <c r="AD10" s="165">
        <f t="shared" si="1"/>
        <v>104125</v>
      </c>
      <c r="AE10" s="165">
        <f t="shared" si="1"/>
        <v>104125</v>
      </c>
      <c r="AF10" s="165">
        <f t="shared" si="1"/>
        <v>117600</v>
      </c>
      <c r="AG10" s="165">
        <f t="shared" si="1"/>
        <v>117600</v>
      </c>
      <c r="AH10" s="165">
        <f t="shared" si="1"/>
        <v>125409.375</v>
      </c>
      <c r="AI10" s="165">
        <f t="shared" si="1"/>
        <v>133218.75</v>
      </c>
      <c r="AJ10" s="165">
        <f t="shared" si="1"/>
        <v>133218.75</v>
      </c>
      <c r="AK10" s="165">
        <f t="shared" si="1"/>
        <v>133218.75</v>
      </c>
      <c r="AL10" s="165">
        <f t="shared" si="1"/>
        <v>133218.75</v>
      </c>
      <c r="AM10" s="165">
        <f t="shared" si="1"/>
        <v>133218.75</v>
      </c>
      <c r="AN10" s="165">
        <f t="shared" si="1"/>
        <v>133218.75</v>
      </c>
      <c r="AO10" s="165">
        <f t="shared" si="1"/>
        <v>133218.75</v>
      </c>
      <c r="AP10" s="165">
        <f t="shared" si="1"/>
        <v>133218.75</v>
      </c>
      <c r="AQ10" s="165">
        <f t="shared" si="1"/>
        <v>133218.75</v>
      </c>
      <c r="AR10" s="165">
        <f t="shared" si="1"/>
        <v>139879.6875</v>
      </c>
      <c r="AS10" s="165">
        <f t="shared" si="1"/>
        <v>139879.6875</v>
      </c>
      <c r="AT10" s="165">
        <f t="shared" si="1"/>
        <v>139879.6875</v>
      </c>
      <c r="AU10" s="165">
        <f t="shared" si="1"/>
        <v>139879.6875</v>
      </c>
      <c r="AV10" s="165">
        <f t="shared" si="1"/>
        <v>139879.6875</v>
      </c>
      <c r="AW10" s="165">
        <f t="shared" si="1"/>
        <v>139879.6875</v>
      </c>
      <c r="AX10" s="165">
        <f t="shared" si="1"/>
        <v>139879.6875</v>
      </c>
      <c r="AY10" s="165">
        <f t="shared" si="1"/>
        <v>139879.6875</v>
      </c>
      <c r="AZ10" s="165">
        <f t="shared" si="1"/>
        <v>139879.6875</v>
      </c>
      <c r="BA10" s="165">
        <f t="shared" si="1"/>
        <v>139879.6875</v>
      </c>
      <c r="BB10" s="165">
        <f t="shared" si="1"/>
        <v>139879.6875</v>
      </c>
      <c r="BC10" s="165">
        <f t="shared" si="1"/>
        <v>139879.6875</v>
      </c>
      <c r="BD10" s="165">
        <f t="shared" si="1"/>
        <v>227907.4219</v>
      </c>
      <c r="BE10" s="165">
        <f t="shared" si="1"/>
        <v>227907.4219</v>
      </c>
      <c r="BF10" s="165">
        <f t="shared" si="1"/>
        <v>227907.4219</v>
      </c>
      <c r="BG10" s="165">
        <f t="shared" si="1"/>
        <v>227907.4219</v>
      </c>
      <c r="BH10" s="165">
        <f t="shared" si="1"/>
        <v>227907.4219</v>
      </c>
      <c r="BI10" s="165">
        <f t="shared" si="1"/>
        <v>227907.4219</v>
      </c>
      <c r="BJ10" s="165">
        <f t="shared" si="1"/>
        <v>227907.4219</v>
      </c>
      <c r="BK10" s="165">
        <f t="shared" si="1"/>
        <v>227907.4219</v>
      </c>
      <c r="BL10" s="165">
        <f t="shared" si="1"/>
        <v>227907.4219</v>
      </c>
      <c r="BM10" s="165">
        <f t="shared" si="1"/>
        <v>227907.4219</v>
      </c>
      <c r="BN10" s="165">
        <f t="shared" si="1"/>
        <v>227907.4219</v>
      </c>
      <c r="BO10" s="165">
        <f t="shared" si="1"/>
        <v>227907.4219</v>
      </c>
    </row>
    <row r="11">
      <c r="A11" s="74" t="s">
        <v>211</v>
      </c>
      <c r="B11" s="74"/>
      <c r="C11" s="166">
        <f t="shared" si="2"/>
        <v>0</v>
      </c>
      <c r="D11" s="166">
        <f t="shared" si="3"/>
        <v>511000</v>
      </c>
      <c r="E11" s="166">
        <f t="shared" si="4"/>
        <v>1411200</v>
      </c>
      <c r="F11" s="166">
        <f t="shared" si="5"/>
        <v>1481760</v>
      </c>
      <c r="G11" s="166">
        <f t="shared" si="6"/>
        <v>1555848</v>
      </c>
      <c r="H11" s="165">
        <f t="shared" ref="H11:BO11" si="7">H50</f>
        <v>0</v>
      </c>
      <c r="I11" s="165">
        <f t="shared" si="7"/>
        <v>0</v>
      </c>
      <c r="J11" s="165">
        <f t="shared" si="7"/>
        <v>0</v>
      </c>
      <c r="K11" s="165">
        <f t="shared" si="7"/>
        <v>0</v>
      </c>
      <c r="L11" s="165">
        <f t="shared" si="7"/>
        <v>0</v>
      </c>
      <c r="M11" s="165">
        <f t="shared" si="7"/>
        <v>0</v>
      </c>
      <c r="N11" s="165">
        <f t="shared" si="7"/>
        <v>0</v>
      </c>
      <c r="O11" s="165">
        <f t="shared" si="7"/>
        <v>0</v>
      </c>
      <c r="P11" s="165">
        <f t="shared" si="7"/>
        <v>0</v>
      </c>
      <c r="Q11" s="165">
        <f t="shared" si="7"/>
        <v>0</v>
      </c>
      <c r="R11" s="165">
        <f t="shared" si="7"/>
        <v>0</v>
      </c>
      <c r="S11" s="165">
        <f t="shared" si="7"/>
        <v>0</v>
      </c>
      <c r="T11" s="165">
        <f t="shared" si="7"/>
        <v>7000</v>
      </c>
      <c r="U11" s="165">
        <f t="shared" si="7"/>
        <v>14000</v>
      </c>
      <c r="V11" s="165">
        <f t="shared" si="7"/>
        <v>14000</v>
      </c>
      <c r="W11" s="165">
        <f t="shared" si="7"/>
        <v>14000</v>
      </c>
      <c r="X11" s="165">
        <f t="shared" si="7"/>
        <v>14000</v>
      </c>
      <c r="Y11" s="165">
        <f t="shared" si="7"/>
        <v>14000</v>
      </c>
      <c r="Z11" s="165">
        <f t="shared" si="7"/>
        <v>14000</v>
      </c>
      <c r="AA11" s="165">
        <f t="shared" si="7"/>
        <v>56000</v>
      </c>
      <c r="AB11" s="165">
        <f t="shared" si="7"/>
        <v>56000</v>
      </c>
      <c r="AC11" s="165">
        <f t="shared" si="7"/>
        <v>84000</v>
      </c>
      <c r="AD11" s="165">
        <f t="shared" si="7"/>
        <v>112000</v>
      </c>
      <c r="AE11" s="165">
        <f t="shared" si="7"/>
        <v>112000</v>
      </c>
      <c r="AF11" s="165">
        <f t="shared" si="7"/>
        <v>117600</v>
      </c>
      <c r="AG11" s="165">
        <f t="shared" si="7"/>
        <v>117600</v>
      </c>
      <c r="AH11" s="165">
        <f t="shared" si="7"/>
        <v>117600</v>
      </c>
      <c r="AI11" s="165">
        <f t="shared" si="7"/>
        <v>117600</v>
      </c>
      <c r="AJ11" s="165">
        <f t="shared" si="7"/>
        <v>117600</v>
      </c>
      <c r="AK11" s="165">
        <f t="shared" si="7"/>
        <v>117600</v>
      </c>
      <c r="AL11" s="165">
        <f t="shared" si="7"/>
        <v>117600</v>
      </c>
      <c r="AM11" s="165">
        <f t="shared" si="7"/>
        <v>117600</v>
      </c>
      <c r="AN11" s="165">
        <f t="shared" si="7"/>
        <v>117600</v>
      </c>
      <c r="AO11" s="165">
        <f t="shared" si="7"/>
        <v>117600</v>
      </c>
      <c r="AP11" s="165">
        <f t="shared" si="7"/>
        <v>117600</v>
      </c>
      <c r="AQ11" s="165">
        <f t="shared" si="7"/>
        <v>117600</v>
      </c>
      <c r="AR11" s="165">
        <f t="shared" si="7"/>
        <v>123480</v>
      </c>
      <c r="AS11" s="165">
        <f t="shared" si="7"/>
        <v>123480</v>
      </c>
      <c r="AT11" s="165">
        <f t="shared" si="7"/>
        <v>123480</v>
      </c>
      <c r="AU11" s="165">
        <f t="shared" si="7"/>
        <v>123480</v>
      </c>
      <c r="AV11" s="165">
        <f t="shared" si="7"/>
        <v>123480</v>
      </c>
      <c r="AW11" s="165">
        <f t="shared" si="7"/>
        <v>123480</v>
      </c>
      <c r="AX11" s="165">
        <f t="shared" si="7"/>
        <v>123480</v>
      </c>
      <c r="AY11" s="165">
        <f t="shared" si="7"/>
        <v>123480</v>
      </c>
      <c r="AZ11" s="165">
        <f t="shared" si="7"/>
        <v>123480</v>
      </c>
      <c r="BA11" s="165">
        <f t="shared" si="7"/>
        <v>123480</v>
      </c>
      <c r="BB11" s="165">
        <f t="shared" si="7"/>
        <v>123480</v>
      </c>
      <c r="BC11" s="165">
        <f t="shared" si="7"/>
        <v>123480</v>
      </c>
      <c r="BD11" s="165">
        <f t="shared" si="7"/>
        <v>129654</v>
      </c>
      <c r="BE11" s="165">
        <f t="shared" si="7"/>
        <v>129654</v>
      </c>
      <c r="BF11" s="165">
        <f t="shared" si="7"/>
        <v>129654</v>
      </c>
      <c r="BG11" s="165">
        <f t="shared" si="7"/>
        <v>129654</v>
      </c>
      <c r="BH11" s="165">
        <f t="shared" si="7"/>
        <v>129654</v>
      </c>
      <c r="BI11" s="165">
        <f t="shared" si="7"/>
        <v>129654</v>
      </c>
      <c r="BJ11" s="165">
        <f t="shared" si="7"/>
        <v>129654</v>
      </c>
      <c r="BK11" s="165">
        <f t="shared" si="7"/>
        <v>129654</v>
      </c>
      <c r="BL11" s="165">
        <f t="shared" si="7"/>
        <v>129654</v>
      </c>
      <c r="BM11" s="165">
        <f t="shared" si="7"/>
        <v>129654</v>
      </c>
      <c r="BN11" s="165">
        <f t="shared" si="7"/>
        <v>129654</v>
      </c>
      <c r="BO11" s="165">
        <f t="shared" si="7"/>
        <v>129654</v>
      </c>
    </row>
    <row r="12">
      <c r="A12" s="74" t="s">
        <v>212</v>
      </c>
      <c r="B12" s="74"/>
      <c r="C12" s="166">
        <f t="shared" si="2"/>
        <v>625416.6667</v>
      </c>
      <c r="D12" s="166">
        <f t="shared" si="3"/>
        <v>2431000</v>
      </c>
      <c r="E12" s="166">
        <f t="shared" si="4"/>
        <v>3101250</v>
      </c>
      <c r="F12" s="166">
        <f t="shared" si="5"/>
        <v>3239062.5</v>
      </c>
      <c r="G12" s="166">
        <f t="shared" si="6"/>
        <v>3383765.625</v>
      </c>
      <c r="H12" s="165">
        <f t="shared" ref="H12:BO12" si="8">H73</f>
        <v>0</v>
      </c>
      <c r="I12" s="165">
        <f t="shared" si="8"/>
        <v>0</v>
      </c>
      <c r="J12" s="165">
        <f t="shared" si="8"/>
        <v>0</v>
      </c>
      <c r="K12" s="165">
        <f t="shared" si="8"/>
        <v>15000</v>
      </c>
      <c r="L12" s="165">
        <f t="shared" si="8"/>
        <v>15000</v>
      </c>
      <c r="M12" s="165">
        <f t="shared" si="8"/>
        <v>15000</v>
      </c>
      <c r="N12" s="165">
        <f t="shared" si="8"/>
        <v>15000</v>
      </c>
      <c r="O12" s="165">
        <f t="shared" si="8"/>
        <v>29583.33333</v>
      </c>
      <c r="P12" s="165">
        <f t="shared" si="8"/>
        <v>74583.33333</v>
      </c>
      <c r="Q12" s="165">
        <f t="shared" si="8"/>
        <v>148750</v>
      </c>
      <c r="R12" s="165">
        <f t="shared" si="8"/>
        <v>148750</v>
      </c>
      <c r="S12" s="165">
        <f t="shared" si="8"/>
        <v>163750</v>
      </c>
      <c r="T12" s="165">
        <f t="shared" si="8"/>
        <v>170500</v>
      </c>
      <c r="U12" s="165">
        <f t="shared" si="8"/>
        <v>170500</v>
      </c>
      <c r="V12" s="165">
        <f t="shared" si="8"/>
        <v>170500</v>
      </c>
      <c r="W12" s="165">
        <f t="shared" si="8"/>
        <v>170500</v>
      </c>
      <c r="X12" s="165">
        <f t="shared" si="8"/>
        <v>170500</v>
      </c>
      <c r="Y12" s="165">
        <f t="shared" si="8"/>
        <v>170500</v>
      </c>
      <c r="Z12" s="165">
        <f t="shared" si="8"/>
        <v>170500</v>
      </c>
      <c r="AA12" s="165">
        <f t="shared" si="8"/>
        <v>247500</v>
      </c>
      <c r="AB12" s="165">
        <f t="shared" si="8"/>
        <v>247500</v>
      </c>
      <c r="AC12" s="165">
        <f t="shared" si="8"/>
        <v>247500</v>
      </c>
      <c r="AD12" s="165">
        <f t="shared" si="8"/>
        <v>247500</v>
      </c>
      <c r="AE12" s="165">
        <f t="shared" si="8"/>
        <v>247500</v>
      </c>
      <c r="AF12" s="165">
        <f t="shared" si="8"/>
        <v>258437.5</v>
      </c>
      <c r="AG12" s="165">
        <f t="shared" si="8"/>
        <v>258437.5</v>
      </c>
      <c r="AH12" s="165">
        <f t="shared" si="8"/>
        <v>258437.5</v>
      </c>
      <c r="AI12" s="165">
        <f t="shared" si="8"/>
        <v>258437.5</v>
      </c>
      <c r="AJ12" s="165">
        <f t="shared" si="8"/>
        <v>258437.5</v>
      </c>
      <c r="AK12" s="165">
        <f t="shared" si="8"/>
        <v>258437.5</v>
      </c>
      <c r="AL12" s="165">
        <f t="shared" si="8"/>
        <v>258437.5</v>
      </c>
      <c r="AM12" s="165">
        <f t="shared" si="8"/>
        <v>258437.5</v>
      </c>
      <c r="AN12" s="165">
        <f t="shared" si="8"/>
        <v>258437.5</v>
      </c>
      <c r="AO12" s="165">
        <f t="shared" si="8"/>
        <v>258437.5</v>
      </c>
      <c r="AP12" s="165">
        <f t="shared" si="8"/>
        <v>258437.5</v>
      </c>
      <c r="AQ12" s="165">
        <f t="shared" si="8"/>
        <v>258437.5</v>
      </c>
      <c r="AR12" s="165">
        <f t="shared" si="8"/>
        <v>269921.875</v>
      </c>
      <c r="AS12" s="165">
        <f t="shared" si="8"/>
        <v>269921.875</v>
      </c>
      <c r="AT12" s="165">
        <f t="shared" si="8"/>
        <v>269921.875</v>
      </c>
      <c r="AU12" s="165">
        <f t="shared" si="8"/>
        <v>269921.875</v>
      </c>
      <c r="AV12" s="165">
        <f t="shared" si="8"/>
        <v>269921.875</v>
      </c>
      <c r="AW12" s="165">
        <f t="shared" si="8"/>
        <v>269921.875</v>
      </c>
      <c r="AX12" s="165">
        <f t="shared" si="8"/>
        <v>269921.875</v>
      </c>
      <c r="AY12" s="165">
        <f t="shared" si="8"/>
        <v>269921.875</v>
      </c>
      <c r="AZ12" s="165">
        <f t="shared" si="8"/>
        <v>269921.875</v>
      </c>
      <c r="BA12" s="165">
        <f t="shared" si="8"/>
        <v>269921.875</v>
      </c>
      <c r="BB12" s="165">
        <f t="shared" si="8"/>
        <v>269921.875</v>
      </c>
      <c r="BC12" s="165">
        <f t="shared" si="8"/>
        <v>269921.875</v>
      </c>
      <c r="BD12" s="165">
        <f t="shared" si="8"/>
        <v>281980.4688</v>
      </c>
      <c r="BE12" s="165">
        <f t="shared" si="8"/>
        <v>281980.4688</v>
      </c>
      <c r="BF12" s="165">
        <f t="shared" si="8"/>
        <v>281980.4688</v>
      </c>
      <c r="BG12" s="165">
        <f t="shared" si="8"/>
        <v>281980.4688</v>
      </c>
      <c r="BH12" s="165">
        <f t="shared" si="8"/>
        <v>281980.4688</v>
      </c>
      <c r="BI12" s="165">
        <f t="shared" si="8"/>
        <v>281980.4688</v>
      </c>
      <c r="BJ12" s="165">
        <f t="shared" si="8"/>
        <v>281980.4688</v>
      </c>
      <c r="BK12" s="165">
        <f t="shared" si="8"/>
        <v>281980.4688</v>
      </c>
      <c r="BL12" s="165">
        <f t="shared" si="8"/>
        <v>281980.4688</v>
      </c>
      <c r="BM12" s="165">
        <f t="shared" si="8"/>
        <v>281980.4688</v>
      </c>
      <c r="BN12" s="165">
        <f t="shared" si="8"/>
        <v>281980.4688</v>
      </c>
      <c r="BO12" s="165">
        <f t="shared" si="8"/>
        <v>281980.4688</v>
      </c>
    </row>
    <row r="13">
      <c r="A13" s="76" t="s">
        <v>213</v>
      </c>
      <c r="B13" s="76"/>
      <c r="C13" s="166">
        <f t="shared" si="2"/>
        <v>1325416.667</v>
      </c>
      <c r="D13" s="166">
        <f t="shared" si="3"/>
        <v>3891375</v>
      </c>
      <c r="E13" s="166">
        <f t="shared" si="4"/>
        <v>6072028.125</v>
      </c>
      <c r="F13" s="166">
        <f t="shared" si="5"/>
        <v>6399378.75</v>
      </c>
      <c r="G13" s="166">
        <f t="shared" si="6"/>
        <v>7674502.688</v>
      </c>
      <c r="H13" s="167">
        <f t="shared" ref="H13:BO13" si="9">SUM(H10:H12)</f>
        <v>58333.33333</v>
      </c>
      <c r="I13" s="167">
        <f t="shared" si="9"/>
        <v>58333.33333</v>
      </c>
      <c r="J13" s="167">
        <f t="shared" si="9"/>
        <v>58333.33333</v>
      </c>
      <c r="K13" s="167">
        <f t="shared" si="9"/>
        <v>73333.33333</v>
      </c>
      <c r="L13" s="167">
        <f t="shared" si="9"/>
        <v>73333.33333</v>
      </c>
      <c r="M13" s="167">
        <f t="shared" si="9"/>
        <v>73333.33333</v>
      </c>
      <c r="N13" s="167">
        <f t="shared" si="9"/>
        <v>73333.33333</v>
      </c>
      <c r="O13" s="167">
        <f t="shared" si="9"/>
        <v>87916.66667</v>
      </c>
      <c r="P13" s="167">
        <f t="shared" si="9"/>
        <v>132916.6667</v>
      </c>
      <c r="Q13" s="167">
        <f t="shared" si="9"/>
        <v>207083.3333</v>
      </c>
      <c r="R13" s="167">
        <f t="shared" si="9"/>
        <v>207083.3333</v>
      </c>
      <c r="S13" s="167">
        <f t="shared" si="9"/>
        <v>222083.3333</v>
      </c>
      <c r="T13" s="167">
        <f t="shared" si="9"/>
        <v>238750</v>
      </c>
      <c r="U13" s="167">
        <f t="shared" si="9"/>
        <v>245750</v>
      </c>
      <c r="V13" s="167">
        <f t="shared" si="9"/>
        <v>245750</v>
      </c>
      <c r="W13" s="167">
        <f t="shared" si="9"/>
        <v>245750</v>
      </c>
      <c r="X13" s="167">
        <f t="shared" si="9"/>
        <v>245750</v>
      </c>
      <c r="Y13" s="167">
        <f t="shared" si="9"/>
        <v>245750</v>
      </c>
      <c r="Z13" s="167">
        <f t="shared" si="9"/>
        <v>245750</v>
      </c>
      <c r="AA13" s="167">
        <f t="shared" si="9"/>
        <v>407625</v>
      </c>
      <c r="AB13" s="167">
        <f t="shared" si="9"/>
        <v>407625</v>
      </c>
      <c r="AC13" s="167">
        <f t="shared" si="9"/>
        <v>435625</v>
      </c>
      <c r="AD13" s="167">
        <f t="shared" si="9"/>
        <v>463625</v>
      </c>
      <c r="AE13" s="167">
        <f t="shared" si="9"/>
        <v>463625</v>
      </c>
      <c r="AF13" s="167">
        <f t="shared" si="9"/>
        <v>493637.5</v>
      </c>
      <c r="AG13" s="167">
        <f t="shared" si="9"/>
        <v>493637.5</v>
      </c>
      <c r="AH13" s="167">
        <f t="shared" si="9"/>
        <v>501446.875</v>
      </c>
      <c r="AI13" s="167">
        <f t="shared" si="9"/>
        <v>509256.25</v>
      </c>
      <c r="AJ13" s="167">
        <f t="shared" si="9"/>
        <v>509256.25</v>
      </c>
      <c r="AK13" s="167">
        <f t="shared" si="9"/>
        <v>509256.25</v>
      </c>
      <c r="AL13" s="167">
        <f t="shared" si="9"/>
        <v>509256.25</v>
      </c>
      <c r="AM13" s="167">
        <f t="shared" si="9"/>
        <v>509256.25</v>
      </c>
      <c r="AN13" s="167">
        <f t="shared" si="9"/>
        <v>509256.25</v>
      </c>
      <c r="AO13" s="167">
        <f t="shared" si="9"/>
        <v>509256.25</v>
      </c>
      <c r="AP13" s="167">
        <f t="shared" si="9"/>
        <v>509256.25</v>
      </c>
      <c r="AQ13" s="167">
        <f t="shared" si="9"/>
        <v>509256.25</v>
      </c>
      <c r="AR13" s="167">
        <f t="shared" si="9"/>
        <v>533281.5625</v>
      </c>
      <c r="AS13" s="167">
        <f t="shared" si="9"/>
        <v>533281.5625</v>
      </c>
      <c r="AT13" s="167">
        <f t="shared" si="9"/>
        <v>533281.5625</v>
      </c>
      <c r="AU13" s="167">
        <f t="shared" si="9"/>
        <v>533281.5625</v>
      </c>
      <c r="AV13" s="167">
        <f t="shared" si="9"/>
        <v>533281.5625</v>
      </c>
      <c r="AW13" s="167">
        <f t="shared" si="9"/>
        <v>533281.5625</v>
      </c>
      <c r="AX13" s="167">
        <f t="shared" si="9"/>
        <v>533281.5625</v>
      </c>
      <c r="AY13" s="167">
        <f t="shared" si="9"/>
        <v>533281.5625</v>
      </c>
      <c r="AZ13" s="167">
        <f t="shared" si="9"/>
        <v>533281.5625</v>
      </c>
      <c r="BA13" s="167">
        <f t="shared" si="9"/>
        <v>533281.5625</v>
      </c>
      <c r="BB13" s="167">
        <f t="shared" si="9"/>
        <v>533281.5625</v>
      </c>
      <c r="BC13" s="167">
        <f t="shared" si="9"/>
        <v>533281.5625</v>
      </c>
      <c r="BD13" s="167">
        <f t="shared" si="9"/>
        <v>639541.8906</v>
      </c>
      <c r="BE13" s="167">
        <f t="shared" si="9"/>
        <v>639541.8906</v>
      </c>
      <c r="BF13" s="167">
        <f t="shared" si="9"/>
        <v>639541.8906</v>
      </c>
      <c r="BG13" s="167">
        <f t="shared" si="9"/>
        <v>639541.8906</v>
      </c>
      <c r="BH13" s="167">
        <f t="shared" si="9"/>
        <v>639541.8906</v>
      </c>
      <c r="BI13" s="167">
        <f t="shared" si="9"/>
        <v>639541.8906</v>
      </c>
      <c r="BJ13" s="167">
        <f t="shared" si="9"/>
        <v>639541.8906</v>
      </c>
      <c r="BK13" s="167">
        <f t="shared" si="9"/>
        <v>639541.8906</v>
      </c>
      <c r="BL13" s="167">
        <f t="shared" si="9"/>
        <v>639541.8906</v>
      </c>
      <c r="BM13" s="167">
        <f t="shared" si="9"/>
        <v>639541.8906</v>
      </c>
      <c r="BN13" s="167">
        <f t="shared" si="9"/>
        <v>639541.8906</v>
      </c>
      <c r="BO13" s="167">
        <f t="shared" si="9"/>
        <v>639541.8906</v>
      </c>
    </row>
    <row r="14" hidden="1">
      <c r="A14" s="91" t="s">
        <v>214</v>
      </c>
      <c r="B14" s="91"/>
      <c r="C14" s="168"/>
      <c r="D14" s="168"/>
      <c r="E14" s="169"/>
      <c r="F14" s="169"/>
      <c r="G14" s="169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</row>
    <row r="15" hidden="1">
      <c r="A15" s="4" t="s">
        <v>215</v>
      </c>
      <c r="B15" s="4"/>
      <c r="C15" s="170">
        <f t="shared" ref="C15:G15" si="10">C138</f>
        <v>0.1415</v>
      </c>
      <c r="D15" s="170">
        <f t="shared" si="10"/>
        <v>0.1415</v>
      </c>
      <c r="E15" s="170">
        <f t="shared" si="10"/>
        <v>0.1415</v>
      </c>
      <c r="F15" s="170">
        <f t="shared" si="10"/>
        <v>0.1415</v>
      </c>
      <c r="G15" s="170">
        <f t="shared" si="10"/>
        <v>0.1415</v>
      </c>
      <c r="H15" s="12">
        <f t="shared" ref="H15:S15" si="11">H13*$C$15</f>
        <v>8254.166667</v>
      </c>
      <c r="I15" s="12">
        <f t="shared" si="11"/>
        <v>8254.166667</v>
      </c>
      <c r="J15" s="12">
        <f t="shared" si="11"/>
        <v>8254.166667</v>
      </c>
      <c r="K15" s="12">
        <f t="shared" si="11"/>
        <v>10376.66667</v>
      </c>
      <c r="L15" s="12">
        <f t="shared" si="11"/>
        <v>10376.66667</v>
      </c>
      <c r="M15" s="12">
        <f t="shared" si="11"/>
        <v>10376.66667</v>
      </c>
      <c r="N15" s="12">
        <f t="shared" si="11"/>
        <v>10376.66667</v>
      </c>
      <c r="O15" s="12">
        <f t="shared" si="11"/>
        <v>12440.20833</v>
      </c>
      <c r="P15" s="12">
        <f t="shared" si="11"/>
        <v>18807.70833</v>
      </c>
      <c r="Q15" s="12">
        <f t="shared" si="11"/>
        <v>29302.29167</v>
      </c>
      <c r="R15" s="12">
        <f t="shared" si="11"/>
        <v>29302.29167</v>
      </c>
      <c r="S15" s="12">
        <f t="shared" si="11"/>
        <v>31424.79167</v>
      </c>
      <c r="T15" s="12">
        <f t="shared" ref="T15:AE15" si="12">T13*$D$15</f>
        <v>33783.125</v>
      </c>
      <c r="U15" s="12">
        <f t="shared" si="12"/>
        <v>34773.625</v>
      </c>
      <c r="V15" s="12">
        <f t="shared" si="12"/>
        <v>34773.625</v>
      </c>
      <c r="W15" s="12">
        <f t="shared" si="12"/>
        <v>34773.625</v>
      </c>
      <c r="X15" s="12">
        <f t="shared" si="12"/>
        <v>34773.625</v>
      </c>
      <c r="Y15" s="12">
        <f t="shared" si="12"/>
        <v>34773.625</v>
      </c>
      <c r="Z15" s="12">
        <f t="shared" si="12"/>
        <v>34773.625</v>
      </c>
      <c r="AA15" s="12">
        <f t="shared" si="12"/>
        <v>57678.9375</v>
      </c>
      <c r="AB15" s="12">
        <f t="shared" si="12"/>
        <v>57678.9375</v>
      </c>
      <c r="AC15" s="12">
        <f t="shared" si="12"/>
        <v>61640.9375</v>
      </c>
      <c r="AD15" s="12">
        <f t="shared" si="12"/>
        <v>65602.9375</v>
      </c>
      <c r="AE15" s="12">
        <f t="shared" si="12"/>
        <v>65602.9375</v>
      </c>
      <c r="AF15" s="12">
        <f t="shared" ref="AF15:AQ15" si="13">AF13*$E$15</f>
        <v>69849.70625</v>
      </c>
      <c r="AG15" s="12">
        <f t="shared" si="13"/>
        <v>69849.70625</v>
      </c>
      <c r="AH15" s="12">
        <f t="shared" si="13"/>
        <v>70954.73281</v>
      </c>
      <c r="AI15" s="12">
        <f t="shared" si="13"/>
        <v>72059.75938</v>
      </c>
      <c r="AJ15" s="12">
        <f t="shared" si="13"/>
        <v>72059.75938</v>
      </c>
      <c r="AK15" s="12">
        <f t="shared" si="13"/>
        <v>72059.75938</v>
      </c>
      <c r="AL15" s="12">
        <f t="shared" si="13"/>
        <v>72059.75938</v>
      </c>
      <c r="AM15" s="12">
        <f t="shared" si="13"/>
        <v>72059.75938</v>
      </c>
      <c r="AN15" s="12">
        <f t="shared" si="13"/>
        <v>72059.75938</v>
      </c>
      <c r="AO15" s="12">
        <f t="shared" si="13"/>
        <v>72059.75938</v>
      </c>
      <c r="AP15" s="12">
        <f t="shared" si="13"/>
        <v>72059.75938</v>
      </c>
      <c r="AQ15" s="12">
        <f t="shared" si="13"/>
        <v>72059.75938</v>
      </c>
      <c r="AR15" s="12">
        <f t="shared" ref="AR15:BC15" si="14">AR13*$F$15</f>
        <v>75459.34109</v>
      </c>
      <c r="AS15" s="12">
        <f t="shared" si="14"/>
        <v>75459.34109</v>
      </c>
      <c r="AT15" s="12">
        <f t="shared" si="14"/>
        <v>75459.34109</v>
      </c>
      <c r="AU15" s="12">
        <f t="shared" si="14"/>
        <v>75459.34109</v>
      </c>
      <c r="AV15" s="12">
        <f t="shared" si="14"/>
        <v>75459.34109</v>
      </c>
      <c r="AW15" s="12">
        <f t="shared" si="14"/>
        <v>75459.34109</v>
      </c>
      <c r="AX15" s="12">
        <f t="shared" si="14"/>
        <v>75459.34109</v>
      </c>
      <c r="AY15" s="12">
        <f t="shared" si="14"/>
        <v>75459.34109</v>
      </c>
      <c r="AZ15" s="12">
        <f t="shared" si="14"/>
        <v>75459.34109</v>
      </c>
      <c r="BA15" s="12">
        <f t="shared" si="14"/>
        <v>75459.34109</v>
      </c>
      <c r="BB15" s="12">
        <f t="shared" si="14"/>
        <v>75459.34109</v>
      </c>
      <c r="BC15" s="12">
        <f t="shared" si="14"/>
        <v>75459.34109</v>
      </c>
      <c r="BD15" s="12">
        <f t="shared" ref="BD15:BO15" si="15">BD13*$G$15</f>
        <v>90495.17752</v>
      </c>
      <c r="BE15" s="12">
        <f t="shared" si="15"/>
        <v>90495.17752</v>
      </c>
      <c r="BF15" s="12">
        <f t="shared" si="15"/>
        <v>90495.17752</v>
      </c>
      <c r="BG15" s="12">
        <f t="shared" si="15"/>
        <v>90495.17752</v>
      </c>
      <c r="BH15" s="12">
        <f t="shared" si="15"/>
        <v>90495.17752</v>
      </c>
      <c r="BI15" s="12">
        <f t="shared" si="15"/>
        <v>90495.17752</v>
      </c>
      <c r="BJ15" s="12">
        <f t="shared" si="15"/>
        <v>90495.17752</v>
      </c>
      <c r="BK15" s="12">
        <f t="shared" si="15"/>
        <v>90495.17752</v>
      </c>
      <c r="BL15" s="12">
        <f t="shared" si="15"/>
        <v>90495.17752</v>
      </c>
      <c r="BM15" s="12">
        <f t="shared" si="15"/>
        <v>90495.17752</v>
      </c>
      <c r="BN15" s="12">
        <f t="shared" si="15"/>
        <v>90495.17752</v>
      </c>
      <c r="BO15" s="12">
        <f t="shared" si="15"/>
        <v>90495.17752</v>
      </c>
    </row>
    <row r="16" hidden="1">
      <c r="A16" s="171" t="s">
        <v>216</v>
      </c>
      <c r="B16" s="171"/>
      <c r="C16" s="172">
        <v>700.0</v>
      </c>
      <c r="D16" s="172">
        <v>700.0</v>
      </c>
      <c r="E16" s="172">
        <f t="shared" ref="E16:G16" si="16">D16</f>
        <v>700</v>
      </c>
      <c r="F16" s="172">
        <f t="shared" si="16"/>
        <v>700</v>
      </c>
      <c r="G16" s="172">
        <f t="shared" si="16"/>
        <v>700</v>
      </c>
      <c r="H16" s="12">
        <f t="shared" ref="H16:S16" si="17">H21*$C$16</f>
        <v>2100</v>
      </c>
      <c r="I16" s="12">
        <f t="shared" si="17"/>
        <v>2100</v>
      </c>
      <c r="J16" s="12">
        <f t="shared" si="17"/>
        <v>2100</v>
      </c>
      <c r="K16" s="12">
        <f t="shared" si="17"/>
        <v>2800</v>
      </c>
      <c r="L16" s="12">
        <f t="shared" si="17"/>
        <v>2800</v>
      </c>
      <c r="M16" s="12">
        <f t="shared" si="17"/>
        <v>2800</v>
      </c>
      <c r="N16" s="12">
        <f t="shared" si="17"/>
        <v>2800</v>
      </c>
      <c r="O16" s="12">
        <f t="shared" si="17"/>
        <v>3500</v>
      </c>
      <c r="P16" s="12">
        <f t="shared" si="17"/>
        <v>5600</v>
      </c>
      <c r="Q16" s="12">
        <f t="shared" si="17"/>
        <v>9100</v>
      </c>
      <c r="R16" s="12">
        <f t="shared" si="17"/>
        <v>9100</v>
      </c>
      <c r="S16" s="12">
        <f t="shared" si="17"/>
        <v>9800</v>
      </c>
      <c r="T16" s="12">
        <f t="shared" ref="T16:AE16" si="18">T21*$D$16</f>
        <v>10150</v>
      </c>
      <c r="U16" s="12">
        <f t="shared" si="18"/>
        <v>10500</v>
      </c>
      <c r="V16" s="12">
        <f t="shared" si="18"/>
        <v>10500</v>
      </c>
      <c r="W16" s="12">
        <f t="shared" si="18"/>
        <v>10500</v>
      </c>
      <c r="X16" s="12">
        <f t="shared" si="18"/>
        <v>10500</v>
      </c>
      <c r="Y16" s="12">
        <f t="shared" si="18"/>
        <v>10500</v>
      </c>
      <c r="Z16" s="12">
        <f t="shared" si="18"/>
        <v>10500</v>
      </c>
      <c r="AA16" s="12">
        <f t="shared" si="18"/>
        <v>18200</v>
      </c>
      <c r="AB16" s="12">
        <f t="shared" si="18"/>
        <v>18200</v>
      </c>
      <c r="AC16" s="12">
        <f t="shared" si="18"/>
        <v>19600</v>
      </c>
      <c r="AD16" s="12">
        <f t="shared" si="18"/>
        <v>21000</v>
      </c>
      <c r="AE16" s="12">
        <f t="shared" si="18"/>
        <v>22400</v>
      </c>
      <c r="AF16" s="12">
        <f t="shared" ref="AF16:AQ16" si="19">AF21*$E$16</f>
        <v>22400</v>
      </c>
      <c r="AG16" s="12">
        <f t="shared" si="19"/>
        <v>22400</v>
      </c>
      <c r="AH16" s="12">
        <f t="shared" si="19"/>
        <v>23100</v>
      </c>
      <c r="AI16" s="12">
        <f t="shared" si="19"/>
        <v>23800</v>
      </c>
      <c r="AJ16" s="12">
        <f t="shared" si="19"/>
        <v>23800</v>
      </c>
      <c r="AK16" s="12">
        <f t="shared" si="19"/>
        <v>23800</v>
      </c>
      <c r="AL16" s="12">
        <f t="shared" si="19"/>
        <v>23800</v>
      </c>
      <c r="AM16" s="12">
        <f t="shared" si="19"/>
        <v>23800</v>
      </c>
      <c r="AN16" s="12">
        <f t="shared" si="19"/>
        <v>23800</v>
      </c>
      <c r="AO16" s="12">
        <f t="shared" si="19"/>
        <v>23800</v>
      </c>
      <c r="AP16" s="12">
        <f t="shared" si="19"/>
        <v>23800</v>
      </c>
      <c r="AQ16" s="12">
        <f t="shared" si="19"/>
        <v>23800</v>
      </c>
      <c r="AR16" s="12">
        <f t="shared" ref="AR16:BC16" si="20">AR21*$F$16</f>
        <v>23800</v>
      </c>
      <c r="AS16" s="12">
        <f t="shared" si="20"/>
        <v>23800</v>
      </c>
      <c r="AT16" s="12">
        <f t="shared" si="20"/>
        <v>23800</v>
      </c>
      <c r="AU16" s="12">
        <f t="shared" si="20"/>
        <v>23800</v>
      </c>
      <c r="AV16" s="12">
        <f t="shared" si="20"/>
        <v>23800</v>
      </c>
      <c r="AW16" s="12">
        <f t="shared" si="20"/>
        <v>23800</v>
      </c>
      <c r="AX16" s="12">
        <f t="shared" si="20"/>
        <v>23800</v>
      </c>
      <c r="AY16" s="12">
        <f t="shared" si="20"/>
        <v>23800</v>
      </c>
      <c r="AZ16" s="12">
        <f t="shared" si="20"/>
        <v>23800</v>
      </c>
      <c r="BA16" s="12">
        <f t="shared" si="20"/>
        <v>23800</v>
      </c>
      <c r="BB16" s="12">
        <f t="shared" si="20"/>
        <v>23800</v>
      </c>
      <c r="BC16" s="12">
        <f t="shared" si="20"/>
        <v>23800</v>
      </c>
      <c r="BD16" s="12">
        <f t="shared" ref="BD16:BO16" si="21">BD21*$G$16</f>
        <v>23800</v>
      </c>
      <c r="BE16" s="12">
        <f t="shared" si="21"/>
        <v>23800</v>
      </c>
      <c r="BF16" s="12">
        <f t="shared" si="21"/>
        <v>23800</v>
      </c>
      <c r="BG16" s="12">
        <f t="shared" si="21"/>
        <v>23800</v>
      </c>
      <c r="BH16" s="12">
        <f t="shared" si="21"/>
        <v>23800</v>
      </c>
      <c r="BI16" s="12">
        <f t="shared" si="21"/>
        <v>23800</v>
      </c>
      <c r="BJ16" s="12">
        <f t="shared" si="21"/>
        <v>23800</v>
      </c>
      <c r="BK16" s="12">
        <f t="shared" si="21"/>
        <v>23800</v>
      </c>
      <c r="BL16" s="12">
        <f t="shared" si="21"/>
        <v>23800</v>
      </c>
      <c r="BM16" s="12">
        <f t="shared" si="21"/>
        <v>23800</v>
      </c>
      <c r="BN16" s="12">
        <f t="shared" si="21"/>
        <v>23800</v>
      </c>
      <c r="BO16" s="12">
        <f t="shared" si="21"/>
        <v>23800</v>
      </c>
    </row>
    <row r="17" hidden="1">
      <c r="A17" s="76" t="s">
        <v>217</v>
      </c>
      <c r="B17" s="76"/>
      <c r="C17" s="166">
        <f>SUM(H17:S17)</f>
        <v>242146.4583</v>
      </c>
      <c r="D17" s="166">
        <f>SUM(T17:AE17)</f>
        <v>723179.5625</v>
      </c>
      <c r="E17" s="166">
        <f>SUM(AF17:AQ17)</f>
        <v>1141291.98</v>
      </c>
      <c r="F17" s="166">
        <f>SUM(AR17:BC17)</f>
        <v>1191112.093</v>
      </c>
      <c r="G17" s="166">
        <f>SUM(BD17:BO17)</f>
        <v>1371542.13</v>
      </c>
      <c r="H17" s="174">
        <f t="shared" ref="H17:BO17" si="22">SUM(H15:H16)</f>
        <v>10354.16667</v>
      </c>
      <c r="I17" s="174">
        <f t="shared" si="22"/>
        <v>10354.16667</v>
      </c>
      <c r="J17" s="174">
        <f t="shared" si="22"/>
        <v>10354.16667</v>
      </c>
      <c r="K17" s="174">
        <f t="shared" si="22"/>
        <v>13176.66667</v>
      </c>
      <c r="L17" s="174">
        <f t="shared" si="22"/>
        <v>13176.66667</v>
      </c>
      <c r="M17" s="174">
        <f t="shared" si="22"/>
        <v>13176.66667</v>
      </c>
      <c r="N17" s="174">
        <f t="shared" si="22"/>
        <v>13176.66667</v>
      </c>
      <c r="O17" s="174">
        <f t="shared" si="22"/>
        <v>15940.20833</v>
      </c>
      <c r="P17" s="174">
        <f t="shared" si="22"/>
        <v>24407.70833</v>
      </c>
      <c r="Q17" s="174">
        <f t="shared" si="22"/>
        <v>38402.29167</v>
      </c>
      <c r="R17" s="174">
        <f t="shared" si="22"/>
        <v>38402.29167</v>
      </c>
      <c r="S17" s="174">
        <f t="shared" si="22"/>
        <v>41224.79167</v>
      </c>
      <c r="T17" s="174">
        <f t="shared" si="22"/>
        <v>43933.125</v>
      </c>
      <c r="U17" s="174">
        <f t="shared" si="22"/>
        <v>45273.625</v>
      </c>
      <c r="V17" s="174">
        <f t="shared" si="22"/>
        <v>45273.625</v>
      </c>
      <c r="W17" s="174">
        <f t="shared" si="22"/>
        <v>45273.625</v>
      </c>
      <c r="X17" s="174">
        <f t="shared" si="22"/>
        <v>45273.625</v>
      </c>
      <c r="Y17" s="174">
        <f t="shared" si="22"/>
        <v>45273.625</v>
      </c>
      <c r="Z17" s="174">
        <f t="shared" si="22"/>
        <v>45273.625</v>
      </c>
      <c r="AA17" s="174">
        <f t="shared" si="22"/>
        <v>75878.9375</v>
      </c>
      <c r="AB17" s="174">
        <f t="shared" si="22"/>
        <v>75878.9375</v>
      </c>
      <c r="AC17" s="174">
        <f t="shared" si="22"/>
        <v>81240.9375</v>
      </c>
      <c r="AD17" s="174">
        <f t="shared" si="22"/>
        <v>86602.9375</v>
      </c>
      <c r="AE17" s="174">
        <f t="shared" si="22"/>
        <v>88002.9375</v>
      </c>
      <c r="AF17" s="174">
        <f t="shared" si="22"/>
        <v>92249.70625</v>
      </c>
      <c r="AG17" s="174">
        <f t="shared" si="22"/>
        <v>92249.70625</v>
      </c>
      <c r="AH17" s="174">
        <f t="shared" si="22"/>
        <v>94054.73281</v>
      </c>
      <c r="AI17" s="174">
        <f t="shared" si="22"/>
        <v>95859.75938</v>
      </c>
      <c r="AJ17" s="174">
        <f t="shared" si="22"/>
        <v>95859.75938</v>
      </c>
      <c r="AK17" s="174">
        <f t="shared" si="22"/>
        <v>95859.75938</v>
      </c>
      <c r="AL17" s="174">
        <f t="shared" si="22"/>
        <v>95859.75938</v>
      </c>
      <c r="AM17" s="174">
        <f t="shared" si="22"/>
        <v>95859.75938</v>
      </c>
      <c r="AN17" s="174">
        <f t="shared" si="22"/>
        <v>95859.75938</v>
      </c>
      <c r="AO17" s="174">
        <f t="shared" si="22"/>
        <v>95859.75938</v>
      </c>
      <c r="AP17" s="174">
        <f t="shared" si="22"/>
        <v>95859.75938</v>
      </c>
      <c r="AQ17" s="174">
        <f t="shared" si="22"/>
        <v>95859.75938</v>
      </c>
      <c r="AR17" s="174">
        <f t="shared" si="22"/>
        <v>99259.34109</v>
      </c>
      <c r="AS17" s="174">
        <f t="shared" si="22"/>
        <v>99259.34109</v>
      </c>
      <c r="AT17" s="174">
        <f t="shared" si="22"/>
        <v>99259.34109</v>
      </c>
      <c r="AU17" s="174">
        <f t="shared" si="22"/>
        <v>99259.34109</v>
      </c>
      <c r="AV17" s="174">
        <f t="shared" si="22"/>
        <v>99259.34109</v>
      </c>
      <c r="AW17" s="174">
        <f t="shared" si="22"/>
        <v>99259.34109</v>
      </c>
      <c r="AX17" s="174">
        <f t="shared" si="22"/>
        <v>99259.34109</v>
      </c>
      <c r="AY17" s="174">
        <f t="shared" si="22"/>
        <v>99259.34109</v>
      </c>
      <c r="AZ17" s="174">
        <f t="shared" si="22"/>
        <v>99259.34109</v>
      </c>
      <c r="BA17" s="174">
        <f t="shared" si="22"/>
        <v>99259.34109</v>
      </c>
      <c r="BB17" s="174">
        <f t="shared" si="22"/>
        <v>99259.34109</v>
      </c>
      <c r="BC17" s="174">
        <f t="shared" si="22"/>
        <v>99259.34109</v>
      </c>
      <c r="BD17" s="174">
        <f t="shared" si="22"/>
        <v>114295.1775</v>
      </c>
      <c r="BE17" s="174">
        <f t="shared" si="22"/>
        <v>114295.1775</v>
      </c>
      <c r="BF17" s="174">
        <f t="shared" si="22"/>
        <v>114295.1775</v>
      </c>
      <c r="BG17" s="174">
        <f t="shared" si="22"/>
        <v>114295.1775</v>
      </c>
      <c r="BH17" s="174">
        <f t="shared" si="22"/>
        <v>114295.1775</v>
      </c>
      <c r="BI17" s="174">
        <f t="shared" si="22"/>
        <v>114295.1775</v>
      </c>
      <c r="BJ17" s="174">
        <f t="shared" si="22"/>
        <v>114295.1775</v>
      </c>
      <c r="BK17" s="174">
        <f t="shared" si="22"/>
        <v>114295.1775</v>
      </c>
      <c r="BL17" s="174">
        <f t="shared" si="22"/>
        <v>114295.1775</v>
      </c>
      <c r="BM17" s="174">
        <f t="shared" si="22"/>
        <v>114295.1775</v>
      </c>
      <c r="BN17" s="174">
        <f t="shared" si="22"/>
        <v>114295.1775</v>
      </c>
      <c r="BO17" s="174">
        <f t="shared" si="22"/>
        <v>114295.1775</v>
      </c>
    </row>
    <row r="18" hidden="1">
      <c r="A18" s="76"/>
      <c r="B18" s="76"/>
      <c r="C18" s="166"/>
      <c r="D18" s="166"/>
      <c r="E18" s="166"/>
      <c r="F18" s="166"/>
      <c r="G18" s="166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</row>
    <row r="19" hidden="1">
      <c r="A19" s="91" t="s">
        <v>218</v>
      </c>
      <c r="B19" s="91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</row>
    <row r="20" hidden="1">
      <c r="A20" s="74" t="s">
        <v>219</v>
      </c>
      <c r="B20" s="74"/>
      <c r="C20" s="106"/>
      <c r="D20" s="106"/>
      <c r="E20" s="106"/>
      <c r="F20" s="106"/>
      <c r="G20" s="106"/>
      <c r="H20" s="175">
        <f t="shared" ref="H20:BO20" si="23">H24+H25+H39+H53</f>
        <v>3</v>
      </c>
      <c r="I20" s="175">
        <f t="shared" si="23"/>
        <v>0</v>
      </c>
      <c r="J20" s="175">
        <f t="shared" si="23"/>
        <v>0</v>
      </c>
      <c r="K20" s="175">
        <f t="shared" si="23"/>
        <v>1</v>
      </c>
      <c r="L20" s="175">
        <f t="shared" si="23"/>
        <v>0</v>
      </c>
      <c r="M20" s="175">
        <f t="shared" si="23"/>
        <v>0</v>
      </c>
      <c r="N20" s="175">
        <f t="shared" si="23"/>
        <v>0</v>
      </c>
      <c r="O20" s="175">
        <f t="shared" si="23"/>
        <v>1</v>
      </c>
      <c r="P20" s="175">
        <f t="shared" si="23"/>
        <v>3</v>
      </c>
      <c r="Q20" s="175">
        <f t="shared" si="23"/>
        <v>5</v>
      </c>
      <c r="R20" s="175">
        <f t="shared" si="23"/>
        <v>0</v>
      </c>
      <c r="S20" s="175">
        <f t="shared" si="23"/>
        <v>1</v>
      </c>
      <c r="T20" s="175">
        <f t="shared" si="23"/>
        <v>0.5</v>
      </c>
      <c r="U20" s="175">
        <f t="shared" si="23"/>
        <v>0.5</v>
      </c>
      <c r="V20" s="175">
        <f t="shared" si="23"/>
        <v>0</v>
      </c>
      <c r="W20" s="175">
        <f t="shared" si="23"/>
        <v>0</v>
      </c>
      <c r="X20" s="175">
        <f t="shared" si="23"/>
        <v>0</v>
      </c>
      <c r="Y20" s="175">
        <f t="shared" si="23"/>
        <v>0</v>
      </c>
      <c r="Z20" s="175">
        <f t="shared" si="23"/>
        <v>0</v>
      </c>
      <c r="AA20" s="175">
        <f t="shared" si="23"/>
        <v>11</v>
      </c>
      <c r="AB20" s="175">
        <f t="shared" si="23"/>
        <v>0</v>
      </c>
      <c r="AC20" s="175">
        <f t="shared" si="23"/>
        <v>2</v>
      </c>
      <c r="AD20" s="175">
        <f t="shared" si="23"/>
        <v>2</v>
      </c>
      <c r="AE20" s="175">
        <f t="shared" si="23"/>
        <v>2</v>
      </c>
      <c r="AF20" s="175">
        <f t="shared" si="23"/>
        <v>0</v>
      </c>
      <c r="AG20" s="175">
        <f t="shared" si="23"/>
        <v>0</v>
      </c>
      <c r="AH20" s="175">
        <f t="shared" si="23"/>
        <v>1</v>
      </c>
      <c r="AI20" s="175">
        <f t="shared" si="23"/>
        <v>1</v>
      </c>
      <c r="AJ20" s="175">
        <f t="shared" si="23"/>
        <v>0</v>
      </c>
      <c r="AK20" s="175">
        <f t="shared" si="23"/>
        <v>0</v>
      </c>
      <c r="AL20" s="175">
        <f t="shared" si="23"/>
        <v>0</v>
      </c>
      <c r="AM20" s="175">
        <f t="shared" si="23"/>
        <v>0</v>
      </c>
      <c r="AN20" s="175">
        <f t="shared" si="23"/>
        <v>0</v>
      </c>
      <c r="AO20" s="175">
        <f t="shared" si="23"/>
        <v>0</v>
      </c>
      <c r="AP20" s="175">
        <f t="shared" si="23"/>
        <v>0</v>
      </c>
      <c r="AQ20" s="175">
        <f t="shared" si="23"/>
        <v>0</v>
      </c>
      <c r="AR20" s="175">
        <f t="shared" si="23"/>
        <v>0</v>
      </c>
      <c r="AS20" s="175">
        <f t="shared" si="23"/>
        <v>0</v>
      </c>
      <c r="AT20" s="175">
        <f t="shared" si="23"/>
        <v>0</v>
      </c>
      <c r="AU20" s="175">
        <f t="shared" si="23"/>
        <v>0</v>
      </c>
      <c r="AV20" s="175">
        <f t="shared" si="23"/>
        <v>0</v>
      </c>
      <c r="AW20" s="175">
        <f t="shared" si="23"/>
        <v>0</v>
      </c>
      <c r="AX20" s="175">
        <f t="shared" si="23"/>
        <v>0</v>
      </c>
      <c r="AY20" s="175">
        <f t="shared" si="23"/>
        <v>0</v>
      </c>
      <c r="AZ20" s="175">
        <f t="shared" si="23"/>
        <v>0</v>
      </c>
      <c r="BA20" s="175">
        <f t="shared" si="23"/>
        <v>0</v>
      </c>
      <c r="BB20" s="175">
        <f t="shared" si="23"/>
        <v>0</v>
      </c>
      <c r="BC20" s="175">
        <f t="shared" si="23"/>
        <v>0</v>
      </c>
      <c r="BD20" s="175">
        <f t="shared" si="23"/>
        <v>0</v>
      </c>
      <c r="BE20" s="175">
        <f t="shared" si="23"/>
        <v>0</v>
      </c>
      <c r="BF20" s="175">
        <f t="shared" si="23"/>
        <v>0</v>
      </c>
      <c r="BG20" s="175">
        <f t="shared" si="23"/>
        <v>0</v>
      </c>
      <c r="BH20" s="175">
        <f t="shared" si="23"/>
        <v>0</v>
      </c>
      <c r="BI20" s="175">
        <f t="shared" si="23"/>
        <v>0</v>
      </c>
      <c r="BJ20" s="175">
        <f t="shared" si="23"/>
        <v>0</v>
      </c>
      <c r="BK20" s="175">
        <f t="shared" si="23"/>
        <v>0</v>
      </c>
      <c r="BL20" s="175">
        <f t="shared" si="23"/>
        <v>0</v>
      </c>
      <c r="BM20" s="175">
        <f t="shared" si="23"/>
        <v>0</v>
      </c>
      <c r="BN20" s="175">
        <f t="shared" si="23"/>
        <v>0</v>
      </c>
      <c r="BO20" s="175">
        <f t="shared" si="23"/>
        <v>0</v>
      </c>
    </row>
    <row r="21" ht="15.75" hidden="1" customHeight="1">
      <c r="A21" s="76" t="s">
        <v>220</v>
      </c>
      <c r="B21" s="76"/>
      <c r="C21" s="70"/>
      <c r="D21" s="70"/>
      <c r="E21" s="70"/>
      <c r="F21" s="70"/>
      <c r="G21" s="70"/>
      <c r="H21" s="176">
        <f>H20</f>
        <v>3</v>
      </c>
      <c r="I21" s="176">
        <f t="shared" ref="I21:BO21" si="24">I20+H21</f>
        <v>3</v>
      </c>
      <c r="J21" s="176">
        <f t="shared" si="24"/>
        <v>3</v>
      </c>
      <c r="K21" s="176">
        <f t="shared" si="24"/>
        <v>4</v>
      </c>
      <c r="L21" s="176">
        <f t="shared" si="24"/>
        <v>4</v>
      </c>
      <c r="M21" s="176">
        <f t="shared" si="24"/>
        <v>4</v>
      </c>
      <c r="N21" s="176">
        <f t="shared" si="24"/>
        <v>4</v>
      </c>
      <c r="O21" s="176">
        <f t="shared" si="24"/>
        <v>5</v>
      </c>
      <c r="P21" s="176">
        <f t="shared" si="24"/>
        <v>8</v>
      </c>
      <c r="Q21" s="176">
        <f t="shared" si="24"/>
        <v>13</v>
      </c>
      <c r="R21" s="176">
        <f t="shared" si="24"/>
        <v>13</v>
      </c>
      <c r="S21" s="176">
        <f t="shared" si="24"/>
        <v>14</v>
      </c>
      <c r="T21" s="176">
        <f t="shared" si="24"/>
        <v>14.5</v>
      </c>
      <c r="U21" s="176">
        <f t="shared" si="24"/>
        <v>15</v>
      </c>
      <c r="V21" s="176">
        <f t="shared" si="24"/>
        <v>15</v>
      </c>
      <c r="W21" s="176">
        <f t="shared" si="24"/>
        <v>15</v>
      </c>
      <c r="X21" s="176">
        <f t="shared" si="24"/>
        <v>15</v>
      </c>
      <c r="Y21" s="176">
        <f t="shared" si="24"/>
        <v>15</v>
      </c>
      <c r="Z21" s="176">
        <f t="shared" si="24"/>
        <v>15</v>
      </c>
      <c r="AA21" s="176">
        <f t="shared" si="24"/>
        <v>26</v>
      </c>
      <c r="AB21" s="176">
        <f t="shared" si="24"/>
        <v>26</v>
      </c>
      <c r="AC21" s="176">
        <f t="shared" si="24"/>
        <v>28</v>
      </c>
      <c r="AD21" s="176">
        <f t="shared" si="24"/>
        <v>30</v>
      </c>
      <c r="AE21" s="176">
        <f t="shared" si="24"/>
        <v>32</v>
      </c>
      <c r="AF21" s="176">
        <f t="shared" si="24"/>
        <v>32</v>
      </c>
      <c r="AG21" s="176">
        <f t="shared" si="24"/>
        <v>32</v>
      </c>
      <c r="AH21" s="176">
        <f t="shared" si="24"/>
        <v>33</v>
      </c>
      <c r="AI21" s="176">
        <f t="shared" si="24"/>
        <v>34</v>
      </c>
      <c r="AJ21" s="176">
        <f t="shared" si="24"/>
        <v>34</v>
      </c>
      <c r="AK21" s="176">
        <f t="shared" si="24"/>
        <v>34</v>
      </c>
      <c r="AL21" s="176">
        <f t="shared" si="24"/>
        <v>34</v>
      </c>
      <c r="AM21" s="176">
        <f t="shared" si="24"/>
        <v>34</v>
      </c>
      <c r="AN21" s="176">
        <f t="shared" si="24"/>
        <v>34</v>
      </c>
      <c r="AO21" s="176">
        <f t="shared" si="24"/>
        <v>34</v>
      </c>
      <c r="AP21" s="176">
        <f t="shared" si="24"/>
        <v>34</v>
      </c>
      <c r="AQ21" s="176">
        <f t="shared" si="24"/>
        <v>34</v>
      </c>
      <c r="AR21" s="176">
        <f t="shared" si="24"/>
        <v>34</v>
      </c>
      <c r="AS21" s="176">
        <f t="shared" si="24"/>
        <v>34</v>
      </c>
      <c r="AT21" s="176">
        <f t="shared" si="24"/>
        <v>34</v>
      </c>
      <c r="AU21" s="176">
        <f t="shared" si="24"/>
        <v>34</v>
      </c>
      <c r="AV21" s="176">
        <f t="shared" si="24"/>
        <v>34</v>
      </c>
      <c r="AW21" s="176">
        <f t="shared" si="24"/>
        <v>34</v>
      </c>
      <c r="AX21" s="176">
        <f t="shared" si="24"/>
        <v>34</v>
      </c>
      <c r="AY21" s="176">
        <f t="shared" si="24"/>
        <v>34</v>
      </c>
      <c r="AZ21" s="176">
        <f t="shared" si="24"/>
        <v>34</v>
      </c>
      <c r="BA21" s="176">
        <f t="shared" si="24"/>
        <v>34</v>
      </c>
      <c r="BB21" s="176">
        <f t="shared" si="24"/>
        <v>34</v>
      </c>
      <c r="BC21" s="176">
        <f t="shared" si="24"/>
        <v>34</v>
      </c>
      <c r="BD21" s="176">
        <f t="shared" si="24"/>
        <v>34</v>
      </c>
      <c r="BE21" s="176">
        <f t="shared" si="24"/>
        <v>34</v>
      </c>
      <c r="BF21" s="176">
        <f t="shared" si="24"/>
        <v>34</v>
      </c>
      <c r="BG21" s="176">
        <f t="shared" si="24"/>
        <v>34</v>
      </c>
      <c r="BH21" s="176">
        <f t="shared" si="24"/>
        <v>34</v>
      </c>
      <c r="BI21" s="176">
        <f t="shared" si="24"/>
        <v>34</v>
      </c>
      <c r="BJ21" s="176">
        <f t="shared" si="24"/>
        <v>34</v>
      </c>
      <c r="BK21" s="176">
        <f t="shared" si="24"/>
        <v>34</v>
      </c>
      <c r="BL21" s="176">
        <f t="shared" si="24"/>
        <v>34</v>
      </c>
      <c r="BM21" s="176">
        <f t="shared" si="24"/>
        <v>34</v>
      </c>
      <c r="BN21" s="176">
        <f t="shared" si="24"/>
        <v>34</v>
      </c>
      <c r="BO21" s="176">
        <f t="shared" si="24"/>
        <v>34</v>
      </c>
    </row>
    <row r="22" ht="15.75" hidden="1" customHeight="1">
      <c r="A22" s="71" t="s">
        <v>221</v>
      </c>
      <c r="B22" s="71"/>
      <c r="C22" s="164"/>
      <c r="D22" s="164"/>
      <c r="E22" s="164"/>
      <c r="F22" s="164"/>
      <c r="G22" s="164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</row>
    <row r="23" ht="15.75" hidden="1" customHeight="1">
      <c r="A23" s="1" t="s">
        <v>222</v>
      </c>
      <c r="B23" s="1"/>
      <c r="C23" s="70"/>
      <c r="D23" s="70"/>
      <c r="E23" s="70"/>
      <c r="F23" s="70"/>
      <c r="G23" s="70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</row>
    <row r="24" ht="15.75" hidden="1" customHeight="1">
      <c r="A24" s="79" t="s">
        <v>223</v>
      </c>
      <c r="B24" s="79"/>
      <c r="C24" s="110"/>
      <c r="D24" s="110"/>
      <c r="E24" s="110"/>
      <c r="F24" s="110"/>
      <c r="G24" s="110"/>
      <c r="H24" s="178">
        <f t="shared" ref="H24:H25" si="26">H78</f>
        <v>3</v>
      </c>
      <c r="I24" s="178">
        <f t="shared" ref="I24:BO24" si="25">+I26-H26</f>
        <v>0</v>
      </c>
      <c r="J24" s="178">
        <f t="shared" si="25"/>
        <v>0</v>
      </c>
      <c r="K24" s="178">
        <f t="shared" si="25"/>
        <v>0</v>
      </c>
      <c r="L24" s="178">
        <f t="shared" si="25"/>
        <v>0</v>
      </c>
      <c r="M24" s="178">
        <f t="shared" si="25"/>
        <v>0</v>
      </c>
      <c r="N24" s="178">
        <f t="shared" si="25"/>
        <v>0</v>
      </c>
      <c r="O24" s="178">
        <f t="shared" si="25"/>
        <v>0</v>
      </c>
      <c r="P24" s="178">
        <f t="shared" si="25"/>
        <v>0</v>
      </c>
      <c r="Q24" s="178">
        <f t="shared" si="25"/>
        <v>0</v>
      </c>
      <c r="R24" s="178">
        <f t="shared" si="25"/>
        <v>0</v>
      </c>
      <c r="S24" s="178">
        <f t="shared" si="25"/>
        <v>0</v>
      </c>
      <c r="T24" s="178">
        <f t="shared" si="25"/>
        <v>0</v>
      </c>
      <c r="U24" s="178">
        <f t="shared" si="25"/>
        <v>0</v>
      </c>
      <c r="V24" s="178">
        <f t="shared" si="25"/>
        <v>0</v>
      </c>
      <c r="W24" s="178">
        <f t="shared" si="25"/>
        <v>0</v>
      </c>
      <c r="X24" s="178">
        <f t="shared" si="25"/>
        <v>0</v>
      </c>
      <c r="Y24" s="178">
        <f t="shared" si="25"/>
        <v>0</v>
      </c>
      <c r="Z24" s="178">
        <f t="shared" si="25"/>
        <v>0</v>
      </c>
      <c r="AA24" s="178">
        <f t="shared" si="25"/>
        <v>3</v>
      </c>
      <c r="AB24" s="178">
        <f t="shared" si="25"/>
        <v>0</v>
      </c>
      <c r="AC24" s="178">
        <f t="shared" si="25"/>
        <v>0</v>
      </c>
      <c r="AD24" s="178">
        <f t="shared" si="25"/>
        <v>0</v>
      </c>
      <c r="AE24" s="178">
        <f t="shared" si="25"/>
        <v>0</v>
      </c>
      <c r="AF24" s="178">
        <f t="shared" si="25"/>
        <v>1</v>
      </c>
      <c r="AG24" s="178">
        <f t="shared" si="25"/>
        <v>0</v>
      </c>
      <c r="AH24" s="178">
        <f t="shared" si="25"/>
        <v>1</v>
      </c>
      <c r="AI24" s="178">
        <f t="shared" si="25"/>
        <v>1</v>
      </c>
      <c r="AJ24" s="178">
        <f t="shared" si="25"/>
        <v>0</v>
      </c>
      <c r="AK24" s="178">
        <f t="shared" si="25"/>
        <v>0</v>
      </c>
      <c r="AL24" s="178">
        <f t="shared" si="25"/>
        <v>0</v>
      </c>
      <c r="AM24" s="178">
        <f t="shared" si="25"/>
        <v>0</v>
      </c>
      <c r="AN24" s="178">
        <f t="shared" si="25"/>
        <v>0</v>
      </c>
      <c r="AO24" s="178">
        <f t="shared" si="25"/>
        <v>0</v>
      </c>
      <c r="AP24" s="178">
        <f t="shared" si="25"/>
        <v>0</v>
      </c>
      <c r="AQ24" s="178">
        <f t="shared" si="25"/>
        <v>0</v>
      </c>
      <c r="AR24" s="178">
        <f t="shared" si="25"/>
        <v>0</v>
      </c>
      <c r="AS24" s="178">
        <f t="shared" si="25"/>
        <v>0</v>
      </c>
      <c r="AT24" s="178">
        <f t="shared" si="25"/>
        <v>0</v>
      </c>
      <c r="AU24" s="178">
        <f t="shared" si="25"/>
        <v>0</v>
      </c>
      <c r="AV24" s="178">
        <f t="shared" si="25"/>
        <v>0</v>
      </c>
      <c r="AW24" s="178">
        <f t="shared" si="25"/>
        <v>0</v>
      </c>
      <c r="AX24" s="178">
        <f t="shared" si="25"/>
        <v>0</v>
      </c>
      <c r="AY24" s="178">
        <f t="shared" si="25"/>
        <v>0</v>
      </c>
      <c r="AZ24" s="178">
        <f t="shared" si="25"/>
        <v>0</v>
      </c>
      <c r="BA24" s="178">
        <f t="shared" si="25"/>
        <v>0</v>
      </c>
      <c r="BB24" s="178">
        <f t="shared" si="25"/>
        <v>0</v>
      </c>
      <c r="BC24" s="178">
        <f t="shared" si="25"/>
        <v>0</v>
      </c>
      <c r="BD24" s="178">
        <f t="shared" si="25"/>
        <v>0</v>
      </c>
      <c r="BE24" s="178">
        <f t="shared" si="25"/>
        <v>0</v>
      </c>
      <c r="BF24" s="178">
        <f t="shared" si="25"/>
        <v>0</v>
      </c>
      <c r="BG24" s="178">
        <f t="shared" si="25"/>
        <v>0</v>
      </c>
      <c r="BH24" s="178">
        <f t="shared" si="25"/>
        <v>0</v>
      </c>
      <c r="BI24" s="178">
        <f t="shared" si="25"/>
        <v>0</v>
      </c>
      <c r="BJ24" s="178">
        <f t="shared" si="25"/>
        <v>0</v>
      </c>
      <c r="BK24" s="178">
        <f t="shared" si="25"/>
        <v>0</v>
      </c>
      <c r="BL24" s="178">
        <f t="shared" si="25"/>
        <v>0</v>
      </c>
      <c r="BM24" s="178">
        <f t="shared" si="25"/>
        <v>0</v>
      </c>
      <c r="BN24" s="178">
        <f t="shared" si="25"/>
        <v>0</v>
      </c>
      <c r="BO24" s="178">
        <f t="shared" si="25"/>
        <v>0</v>
      </c>
    </row>
    <row r="25" ht="15.75" hidden="1" customHeight="1">
      <c r="A25" s="79" t="s">
        <v>224</v>
      </c>
      <c r="B25" s="79"/>
      <c r="C25" s="110"/>
      <c r="D25" s="110"/>
      <c r="E25" s="110"/>
      <c r="F25" s="110"/>
      <c r="G25" s="110"/>
      <c r="H25" s="178">
        <f t="shared" si="26"/>
        <v>0</v>
      </c>
      <c r="I25" s="178">
        <v>0.0</v>
      </c>
      <c r="J25" s="178">
        <v>0.0</v>
      </c>
      <c r="K25" s="178">
        <v>0.0</v>
      </c>
      <c r="L25" s="178">
        <v>0.0</v>
      </c>
      <c r="M25" s="178">
        <v>0.0</v>
      </c>
      <c r="N25" s="178">
        <v>0.0</v>
      </c>
      <c r="O25" s="178">
        <v>0.0</v>
      </c>
      <c r="P25" s="178">
        <v>0.0</v>
      </c>
      <c r="Q25" s="178">
        <v>0.0</v>
      </c>
      <c r="R25" s="178">
        <v>0.0</v>
      </c>
      <c r="S25" s="178">
        <v>0.0</v>
      </c>
      <c r="T25" s="178">
        <v>0.0</v>
      </c>
      <c r="U25" s="178">
        <v>0.0</v>
      </c>
      <c r="V25" s="178">
        <v>0.0</v>
      </c>
      <c r="W25" s="178">
        <v>0.0</v>
      </c>
      <c r="X25" s="178">
        <v>0.0</v>
      </c>
      <c r="Y25" s="178">
        <v>0.0</v>
      </c>
      <c r="Z25" s="178">
        <v>0.0</v>
      </c>
      <c r="AA25" s="178">
        <v>0.0</v>
      </c>
      <c r="AB25" s="178">
        <v>0.0</v>
      </c>
      <c r="AC25" s="178">
        <v>0.0</v>
      </c>
      <c r="AD25" s="178">
        <v>0.0</v>
      </c>
      <c r="AE25" s="178">
        <v>0.0</v>
      </c>
      <c r="AF25" s="178">
        <v>0.0</v>
      </c>
      <c r="AG25" s="178">
        <v>0.0</v>
      </c>
      <c r="AH25" s="178">
        <v>0.0</v>
      </c>
      <c r="AI25" s="178">
        <v>0.0</v>
      </c>
      <c r="AJ25" s="178">
        <v>0.0</v>
      </c>
      <c r="AK25" s="178">
        <v>0.0</v>
      </c>
      <c r="AL25" s="178">
        <v>0.0</v>
      </c>
      <c r="AM25" s="178">
        <v>0.0</v>
      </c>
      <c r="AN25" s="178">
        <v>0.0</v>
      </c>
      <c r="AO25" s="178">
        <v>0.0</v>
      </c>
      <c r="AP25" s="178">
        <v>0.0</v>
      </c>
      <c r="AQ25" s="178">
        <v>0.0</v>
      </c>
      <c r="AR25" s="178">
        <v>0.0</v>
      </c>
      <c r="AS25" s="178">
        <v>0.0</v>
      </c>
      <c r="AT25" s="178">
        <v>0.0</v>
      </c>
      <c r="AU25" s="178">
        <v>0.0</v>
      </c>
      <c r="AV25" s="178">
        <v>0.0</v>
      </c>
      <c r="AW25" s="178">
        <v>0.0</v>
      </c>
      <c r="AX25" s="178">
        <v>0.0</v>
      </c>
      <c r="AY25" s="178">
        <v>0.0</v>
      </c>
      <c r="AZ25" s="178">
        <v>0.0</v>
      </c>
      <c r="BA25" s="178">
        <v>0.0</v>
      </c>
      <c r="BB25" s="178">
        <v>0.0</v>
      </c>
      <c r="BC25" s="178">
        <v>0.0</v>
      </c>
      <c r="BD25" s="178">
        <v>0.0</v>
      </c>
      <c r="BE25" s="178">
        <v>0.0</v>
      </c>
      <c r="BF25" s="178">
        <v>0.0</v>
      </c>
      <c r="BG25" s="178">
        <v>0.0</v>
      </c>
      <c r="BH25" s="178">
        <v>0.0</v>
      </c>
      <c r="BI25" s="178">
        <v>0.0</v>
      </c>
      <c r="BJ25" s="178">
        <v>0.0</v>
      </c>
      <c r="BK25" s="178">
        <v>0.0</v>
      </c>
      <c r="BL25" s="178">
        <v>0.0</v>
      </c>
      <c r="BM25" s="178">
        <v>0.0</v>
      </c>
      <c r="BN25" s="178">
        <v>0.0</v>
      </c>
      <c r="BO25" s="178">
        <v>0.0</v>
      </c>
    </row>
    <row r="26" ht="15.75" hidden="1" customHeight="1">
      <c r="A26" s="76" t="s">
        <v>225</v>
      </c>
      <c r="B26" s="76" t="s">
        <v>226</v>
      </c>
      <c r="C26" s="179"/>
      <c r="D26" s="70"/>
      <c r="E26" s="70"/>
      <c r="F26" s="70"/>
      <c r="G26" s="70"/>
      <c r="H26" s="180">
        <f t="shared" ref="H26:BO26" si="27">H90</f>
        <v>3</v>
      </c>
      <c r="I26" s="180">
        <f t="shared" si="27"/>
        <v>3</v>
      </c>
      <c r="J26" s="180">
        <f t="shared" si="27"/>
        <v>3</v>
      </c>
      <c r="K26" s="180">
        <f t="shared" si="27"/>
        <v>3</v>
      </c>
      <c r="L26" s="180">
        <f t="shared" si="27"/>
        <v>3</v>
      </c>
      <c r="M26" s="180">
        <f t="shared" si="27"/>
        <v>3</v>
      </c>
      <c r="N26" s="180">
        <f t="shared" si="27"/>
        <v>3</v>
      </c>
      <c r="O26" s="180">
        <f t="shared" si="27"/>
        <v>3</v>
      </c>
      <c r="P26" s="180">
        <f t="shared" si="27"/>
        <v>3</v>
      </c>
      <c r="Q26" s="180">
        <f t="shared" si="27"/>
        <v>3</v>
      </c>
      <c r="R26" s="180">
        <f t="shared" si="27"/>
        <v>3</v>
      </c>
      <c r="S26" s="180">
        <f t="shared" si="27"/>
        <v>3</v>
      </c>
      <c r="T26" s="180">
        <f t="shared" si="27"/>
        <v>3</v>
      </c>
      <c r="U26" s="180">
        <f t="shared" si="27"/>
        <v>3</v>
      </c>
      <c r="V26" s="180">
        <f t="shared" si="27"/>
        <v>3</v>
      </c>
      <c r="W26" s="180">
        <f t="shared" si="27"/>
        <v>3</v>
      </c>
      <c r="X26" s="180">
        <f t="shared" si="27"/>
        <v>3</v>
      </c>
      <c r="Y26" s="180">
        <f t="shared" si="27"/>
        <v>3</v>
      </c>
      <c r="Z26" s="180">
        <f t="shared" si="27"/>
        <v>3</v>
      </c>
      <c r="AA26" s="180">
        <f t="shared" si="27"/>
        <v>6</v>
      </c>
      <c r="AB26" s="180">
        <f t="shared" si="27"/>
        <v>6</v>
      </c>
      <c r="AC26" s="180">
        <f t="shared" si="27"/>
        <v>6</v>
      </c>
      <c r="AD26" s="180">
        <f t="shared" si="27"/>
        <v>6</v>
      </c>
      <c r="AE26" s="180">
        <f t="shared" si="27"/>
        <v>6</v>
      </c>
      <c r="AF26" s="180">
        <f t="shared" si="27"/>
        <v>7</v>
      </c>
      <c r="AG26" s="180">
        <f t="shared" si="27"/>
        <v>7</v>
      </c>
      <c r="AH26" s="180">
        <f t="shared" si="27"/>
        <v>8</v>
      </c>
      <c r="AI26" s="180">
        <f t="shared" si="27"/>
        <v>9</v>
      </c>
      <c r="AJ26" s="180">
        <f t="shared" si="27"/>
        <v>9</v>
      </c>
      <c r="AK26" s="180">
        <f t="shared" si="27"/>
        <v>9</v>
      </c>
      <c r="AL26" s="180">
        <f t="shared" si="27"/>
        <v>9</v>
      </c>
      <c r="AM26" s="180">
        <f t="shared" si="27"/>
        <v>9</v>
      </c>
      <c r="AN26" s="180">
        <f t="shared" si="27"/>
        <v>9</v>
      </c>
      <c r="AO26" s="180">
        <f t="shared" si="27"/>
        <v>9</v>
      </c>
      <c r="AP26" s="180">
        <f t="shared" si="27"/>
        <v>9</v>
      </c>
      <c r="AQ26" s="180">
        <f t="shared" si="27"/>
        <v>9</v>
      </c>
      <c r="AR26" s="180">
        <f t="shared" si="27"/>
        <v>9</v>
      </c>
      <c r="AS26" s="180">
        <f t="shared" si="27"/>
        <v>9</v>
      </c>
      <c r="AT26" s="180">
        <f t="shared" si="27"/>
        <v>9</v>
      </c>
      <c r="AU26" s="180">
        <f t="shared" si="27"/>
        <v>9</v>
      </c>
      <c r="AV26" s="180">
        <f t="shared" si="27"/>
        <v>9</v>
      </c>
      <c r="AW26" s="180">
        <f t="shared" si="27"/>
        <v>9</v>
      </c>
      <c r="AX26" s="180">
        <f t="shared" si="27"/>
        <v>9</v>
      </c>
      <c r="AY26" s="180">
        <f t="shared" si="27"/>
        <v>9</v>
      </c>
      <c r="AZ26" s="180">
        <f t="shared" si="27"/>
        <v>9</v>
      </c>
      <c r="BA26" s="180">
        <f t="shared" si="27"/>
        <v>9</v>
      </c>
      <c r="BB26" s="180">
        <f t="shared" si="27"/>
        <v>9</v>
      </c>
      <c r="BC26" s="180">
        <f t="shared" si="27"/>
        <v>9</v>
      </c>
      <c r="BD26" s="180">
        <f t="shared" si="27"/>
        <v>9</v>
      </c>
      <c r="BE26" s="180">
        <f t="shared" si="27"/>
        <v>9</v>
      </c>
      <c r="BF26" s="180">
        <f t="shared" si="27"/>
        <v>9</v>
      </c>
      <c r="BG26" s="180">
        <f t="shared" si="27"/>
        <v>9</v>
      </c>
      <c r="BH26" s="180">
        <f t="shared" si="27"/>
        <v>9</v>
      </c>
      <c r="BI26" s="180">
        <f t="shared" si="27"/>
        <v>9</v>
      </c>
      <c r="BJ26" s="180">
        <f t="shared" si="27"/>
        <v>9</v>
      </c>
      <c r="BK26" s="180">
        <f t="shared" si="27"/>
        <v>9</v>
      </c>
      <c r="BL26" s="180">
        <f t="shared" si="27"/>
        <v>9</v>
      </c>
      <c r="BM26" s="180">
        <f t="shared" si="27"/>
        <v>9</v>
      </c>
      <c r="BN26" s="180">
        <f t="shared" si="27"/>
        <v>9</v>
      </c>
      <c r="BO26" s="180">
        <f t="shared" si="27"/>
        <v>9</v>
      </c>
    </row>
    <row r="27" ht="15.75" hidden="1" customHeight="1">
      <c r="A27" s="184" t="s">
        <v>351</v>
      </c>
      <c r="B27" s="125">
        <v>0.05</v>
      </c>
      <c r="C27" s="172">
        <f>'People Costs'!C26</f>
        <v>250000</v>
      </c>
      <c r="D27" s="122">
        <f t="shared" ref="D27:G27" si="28">+C27*(1+$B$27)</f>
        <v>262500</v>
      </c>
      <c r="E27" s="122">
        <f t="shared" si="28"/>
        <v>275625</v>
      </c>
      <c r="F27" s="122">
        <f t="shared" si="28"/>
        <v>289406.25</v>
      </c>
      <c r="G27" s="122">
        <f t="shared" si="28"/>
        <v>303876.5625</v>
      </c>
      <c r="H27" s="12">
        <f t="shared" ref="H27:S27" si="29">(+$C$27/12)*H81</f>
        <v>20833.33333</v>
      </c>
      <c r="I27" s="12">
        <f t="shared" si="29"/>
        <v>20833.33333</v>
      </c>
      <c r="J27" s="12">
        <f t="shared" si="29"/>
        <v>20833.33333</v>
      </c>
      <c r="K27" s="12">
        <f t="shared" si="29"/>
        <v>20833.33333</v>
      </c>
      <c r="L27" s="12">
        <f t="shared" si="29"/>
        <v>20833.33333</v>
      </c>
      <c r="M27" s="12">
        <f t="shared" si="29"/>
        <v>20833.33333</v>
      </c>
      <c r="N27" s="12">
        <f t="shared" si="29"/>
        <v>20833.33333</v>
      </c>
      <c r="O27" s="12">
        <f t="shared" si="29"/>
        <v>20833.33333</v>
      </c>
      <c r="P27" s="12">
        <f t="shared" si="29"/>
        <v>20833.33333</v>
      </c>
      <c r="Q27" s="12">
        <f t="shared" si="29"/>
        <v>20833.33333</v>
      </c>
      <c r="R27" s="12">
        <f t="shared" si="29"/>
        <v>20833.33333</v>
      </c>
      <c r="S27" s="12">
        <f t="shared" si="29"/>
        <v>20833.33333</v>
      </c>
      <c r="T27" s="12">
        <f t="shared" ref="T27:AE27" si="30">(+$D$27/12)*T81</f>
        <v>21875</v>
      </c>
      <c r="U27" s="12">
        <f t="shared" si="30"/>
        <v>21875</v>
      </c>
      <c r="V27" s="12">
        <f t="shared" si="30"/>
        <v>21875</v>
      </c>
      <c r="W27" s="12">
        <f t="shared" si="30"/>
        <v>21875</v>
      </c>
      <c r="X27" s="12">
        <f t="shared" si="30"/>
        <v>21875</v>
      </c>
      <c r="Y27" s="12">
        <f t="shared" si="30"/>
        <v>21875</v>
      </c>
      <c r="Z27" s="12">
        <f t="shared" si="30"/>
        <v>21875</v>
      </c>
      <c r="AA27" s="12">
        <f t="shared" si="30"/>
        <v>21875</v>
      </c>
      <c r="AB27" s="12">
        <f t="shared" si="30"/>
        <v>21875</v>
      </c>
      <c r="AC27" s="12">
        <f t="shared" si="30"/>
        <v>21875</v>
      </c>
      <c r="AD27" s="12">
        <f t="shared" si="30"/>
        <v>21875</v>
      </c>
      <c r="AE27" s="12">
        <f t="shared" si="30"/>
        <v>21875</v>
      </c>
      <c r="AF27" s="12">
        <f t="shared" ref="AF27:AQ27" si="31">(+$E$27/12)*AF81</f>
        <v>22968.75</v>
      </c>
      <c r="AG27" s="12">
        <f t="shared" si="31"/>
        <v>22968.75</v>
      </c>
      <c r="AH27" s="12">
        <f t="shared" si="31"/>
        <v>22968.75</v>
      </c>
      <c r="AI27" s="12">
        <f t="shared" si="31"/>
        <v>22968.75</v>
      </c>
      <c r="AJ27" s="12">
        <f t="shared" si="31"/>
        <v>22968.75</v>
      </c>
      <c r="AK27" s="12">
        <f t="shared" si="31"/>
        <v>22968.75</v>
      </c>
      <c r="AL27" s="12">
        <f t="shared" si="31"/>
        <v>22968.75</v>
      </c>
      <c r="AM27" s="12">
        <f t="shared" si="31"/>
        <v>22968.75</v>
      </c>
      <c r="AN27" s="12">
        <f t="shared" si="31"/>
        <v>22968.75</v>
      </c>
      <c r="AO27" s="12">
        <f t="shared" si="31"/>
        <v>22968.75</v>
      </c>
      <c r="AP27" s="12">
        <f t="shared" si="31"/>
        <v>22968.75</v>
      </c>
      <c r="AQ27" s="12">
        <f t="shared" si="31"/>
        <v>22968.75</v>
      </c>
      <c r="AR27" s="12">
        <f t="shared" ref="AR27:BC27" si="32">(+$F$27/12)*AR81</f>
        <v>24117.1875</v>
      </c>
      <c r="AS27" s="12">
        <f t="shared" si="32"/>
        <v>24117.1875</v>
      </c>
      <c r="AT27" s="12">
        <f t="shared" si="32"/>
        <v>24117.1875</v>
      </c>
      <c r="AU27" s="12">
        <f t="shared" si="32"/>
        <v>24117.1875</v>
      </c>
      <c r="AV27" s="12">
        <f t="shared" si="32"/>
        <v>24117.1875</v>
      </c>
      <c r="AW27" s="12">
        <f t="shared" si="32"/>
        <v>24117.1875</v>
      </c>
      <c r="AX27" s="12">
        <f t="shared" si="32"/>
        <v>24117.1875</v>
      </c>
      <c r="AY27" s="12">
        <f t="shared" si="32"/>
        <v>24117.1875</v>
      </c>
      <c r="AZ27" s="12">
        <f t="shared" si="32"/>
        <v>24117.1875</v>
      </c>
      <c r="BA27" s="12">
        <f t="shared" si="32"/>
        <v>24117.1875</v>
      </c>
      <c r="BB27" s="12">
        <f t="shared" si="32"/>
        <v>24117.1875</v>
      </c>
      <c r="BC27" s="12">
        <f t="shared" si="32"/>
        <v>24117.1875</v>
      </c>
      <c r="BD27" s="12">
        <f t="shared" ref="BD27:BO27" si="33">(+$G$27/12)*BD81</f>
        <v>25323.04688</v>
      </c>
      <c r="BE27" s="12">
        <f t="shared" si="33"/>
        <v>25323.04688</v>
      </c>
      <c r="BF27" s="12">
        <f t="shared" si="33"/>
        <v>25323.04688</v>
      </c>
      <c r="BG27" s="12">
        <f t="shared" si="33"/>
        <v>25323.04688</v>
      </c>
      <c r="BH27" s="12">
        <f t="shared" si="33"/>
        <v>25323.04688</v>
      </c>
      <c r="BI27" s="12">
        <f t="shared" si="33"/>
        <v>25323.04688</v>
      </c>
      <c r="BJ27" s="12">
        <f t="shared" si="33"/>
        <v>25323.04688</v>
      </c>
      <c r="BK27" s="12">
        <f t="shared" si="33"/>
        <v>25323.04688</v>
      </c>
      <c r="BL27" s="12">
        <f t="shared" si="33"/>
        <v>25323.04688</v>
      </c>
      <c r="BM27" s="12">
        <f t="shared" si="33"/>
        <v>25323.04688</v>
      </c>
      <c r="BN27" s="12">
        <f t="shared" si="33"/>
        <v>25323.04688</v>
      </c>
      <c r="BO27" s="12">
        <f t="shared" si="33"/>
        <v>25323.04688</v>
      </c>
    </row>
    <row r="28" ht="15.75" hidden="1" customHeight="1">
      <c r="A28" s="184" t="s">
        <v>352</v>
      </c>
      <c r="B28" s="125">
        <v>0.05</v>
      </c>
      <c r="C28" s="172">
        <f>'People Costs'!C27</f>
        <v>225000</v>
      </c>
      <c r="D28" s="122">
        <f t="shared" ref="D28:G28" si="34">+C28*(1+$B$27)</f>
        <v>236250</v>
      </c>
      <c r="E28" s="122">
        <f t="shared" si="34"/>
        <v>248062.5</v>
      </c>
      <c r="F28" s="122">
        <f t="shared" si="34"/>
        <v>260465.625</v>
      </c>
      <c r="G28" s="122">
        <f t="shared" si="34"/>
        <v>273488.9063</v>
      </c>
      <c r="H28" s="12">
        <f t="shared" ref="H28:S28" si="35">(+$C$28/12)*H82</f>
        <v>18750</v>
      </c>
      <c r="I28" s="12">
        <f t="shared" si="35"/>
        <v>18750</v>
      </c>
      <c r="J28" s="12">
        <f t="shared" si="35"/>
        <v>18750</v>
      </c>
      <c r="K28" s="12">
        <f t="shared" si="35"/>
        <v>18750</v>
      </c>
      <c r="L28" s="12">
        <f t="shared" si="35"/>
        <v>18750</v>
      </c>
      <c r="M28" s="12">
        <f t="shared" si="35"/>
        <v>18750</v>
      </c>
      <c r="N28" s="12">
        <f t="shared" si="35"/>
        <v>18750</v>
      </c>
      <c r="O28" s="12">
        <f t="shared" si="35"/>
        <v>18750</v>
      </c>
      <c r="P28" s="12">
        <f t="shared" si="35"/>
        <v>18750</v>
      </c>
      <c r="Q28" s="12">
        <f t="shared" si="35"/>
        <v>18750</v>
      </c>
      <c r="R28" s="12">
        <f t="shared" si="35"/>
        <v>18750</v>
      </c>
      <c r="S28" s="12">
        <f t="shared" si="35"/>
        <v>18750</v>
      </c>
      <c r="T28" s="12">
        <f t="shared" ref="T28:AE28" si="36">(+$D$28/12)*T82</f>
        <v>19687.5</v>
      </c>
      <c r="U28" s="12">
        <f t="shared" si="36"/>
        <v>19687.5</v>
      </c>
      <c r="V28" s="12">
        <f t="shared" si="36"/>
        <v>19687.5</v>
      </c>
      <c r="W28" s="12">
        <f t="shared" si="36"/>
        <v>19687.5</v>
      </c>
      <c r="X28" s="12">
        <f t="shared" si="36"/>
        <v>19687.5</v>
      </c>
      <c r="Y28" s="12">
        <f t="shared" si="36"/>
        <v>19687.5</v>
      </c>
      <c r="Z28" s="12">
        <f t="shared" si="36"/>
        <v>19687.5</v>
      </c>
      <c r="AA28" s="12">
        <f t="shared" si="36"/>
        <v>19687.5</v>
      </c>
      <c r="AB28" s="12">
        <f t="shared" si="36"/>
        <v>19687.5</v>
      </c>
      <c r="AC28" s="12">
        <f t="shared" si="36"/>
        <v>19687.5</v>
      </c>
      <c r="AD28" s="12">
        <f t="shared" si="36"/>
        <v>19687.5</v>
      </c>
      <c r="AE28" s="12">
        <f t="shared" si="36"/>
        <v>19687.5</v>
      </c>
      <c r="AF28" s="12">
        <f t="shared" ref="AF28:AQ28" si="37">(+$E$28/12)*AF82</f>
        <v>20671.875</v>
      </c>
      <c r="AG28" s="12">
        <f t="shared" si="37"/>
        <v>20671.875</v>
      </c>
      <c r="AH28" s="12">
        <f t="shared" si="37"/>
        <v>20671.875</v>
      </c>
      <c r="AI28" s="12">
        <f t="shared" si="37"/>
        <v>20671.875</v>
      </c>
      <c r="AJ28" s="12">
        <f t="shared" si="37"/>
        <v>20671.875</v>
      </c>
      <c r="AK28" s="12">
        <f t="shared" si="37"/>
        <v>20671.875</v>
      </c>
      <c r="AL28" s="12">
        <f t="shared" si="37"/>
        <v>20671.875</v>
      </c>
      <c r="AM28" s="12">
        <f t="shared" si="37"/>
        <v>20671.875</v>
      </c>
      <c r="AN28" s="12">
        <f t="shared" si="37"/>
        <v>20671.875</v>
      </c>
      <c r="AO28" s="12">
        <f t="shared" si="37"/>
        <v>20671.875</v>
      </c>
      <c r="AP28" s="12">
        <f t="shared" si="37"/>
        <v>20671.875</v>
      </c>
      <c r="AQ28" s="12">
        <f t="shared" si="37"/>
        <v>20671.875</v>
      </c>
      <c r="AR28" s="12">
        <f t="shared" ref="AR28:BC28" si="38">(+$F$28/12)*AR82</f>
        <v>21705.46875</v>
      </c>
      <c r="AS28" s="12">
        <f t="shared" si="38"/>
        <v>21705.46875</v>
      </c>
      <c r="AT28" s="12">
        <f t="shared" si="38"/>
        <v>21705.46875</v>
      </c>
      <c r="AU28" s="12">
        <f t="shared" si="38"/>
        <v>21705.46875</v>
      </c>
      <c r="AV28" s="12">
        <f t="shared" si="38"/>
        <v>21705.46875</v>
      </c>
      <c r="AW28" s="12">
        <f t="shared" si="38"/>
        <v>21705.46875</v>
      </c>
      <c r="AX28" s="12">
        <f t="shared" si="38"/>
        <v>21705.46875</v>
      </c>
      <c r="AY28" s="12">
        <f t="shared" si="38"/>
        <v>21705.46875</v>
      </c>
      <c r="AZ28" s="12">
        <f t="shared" si="38"/>
        <v>21705.46875</v>
      </c>
      <c r="BA28" s="12">
        <f t="shared" si="38"/>
        <v>21705.46875</v>
      </c>
      <c r="BB28" s="12">
        <f t="shared" si="38"/>
        <v>21705.46875</v>
      </c>
      <c r="BC28" s="12">
        <f t="shared" si="38"/>
        <v>21705.46875</v>
      </c>
      <c r="BD28" s="12">
        <f t="shared" ref="BD28:BO28" si="39">(+$G$27/12)*BD82</f>
        <v>25323.04688</v>
      </c>
      <c r="BE28" s="12">
        <f t="shared" si="39"/>
        <v>25323.04688</v>
      </c>
      <c r="BF28" s="12">
        <f t="shared" si="39"/>
        <v>25323.04688</v>
      </c>
      <c r="BG28" s="12">
        <f t="shared" si="39"/>
        <v>25323.04688</v>
      </c>
      <c r="BH28" s="12">
        <f t="shared" si="39"/>
        <v>25323.04688</v>
      </c>
      <c r="BI28" s="12">
        <f t="shared" si="39"/>
        <v>25323.04688</v>
      </c>
      <c r="BJ28" s="12">
        <f t="shared" si="39"/>
        <v>25323.04688</v>
      </c>
      <c r="BK28" s="12">
        <f t="shared" si="39"/>
        <v>25323.04688</v>
      </c>
      <c r="BL28" s="12">
        <f t="shared" si="39"/>
        <v>25323.04688</v>
      </c>
      <c r="BM28" s="12">
        <f t="shared" si="39"/>
        <v>25323.04688</v>
      </c>
      <c r="BN28" s="12">
        <f t="shared" si="39"/>
        <v>25323.04688</v>
      </c>
      <c r="BO28" s="12">
        <f t="shared" si="39"/>
        <v>25323.04688</v>
      </c>
    </row>
    <row r="29" ht="15.75" hidden="1" customHeight="1">
      <c r="A29" s="184" t="s">
        <v>353</v>
      </c>
      <c r="B29" s="125">
        <v>0.05</v>
      </c>
      <c r="C29" s="172">
        <f>'People Costs'!C28</f>
        <v>225000</v>
      </c>
      <c r="D29" s="122">
        <f t="shared" ref="D29:G29" si="40">+C29*(1+$B$27)</f>
        <v>236250</v>
      </c>
      <c r="E29" s="122">
        <f t="shared" si="40"/>
        <v>248062.5</v>
      </c>
      <c r="F29" s="122">
        <f t="shared" si="40"/>
        <v>260465.625</v>
      </c>
      <c r="G29" s="122">
        <f t="shared" si="40"/>
        <v>273488.9063</v>
      </c>
      <c r="H29" s="12">
        <f t="shared" ref="H29:S29" si="41">(+$C$29/12)*H83</f>
        <v>18750</v>
      </c>
      <c r="I29" s="12">
        <f t="shared" si="41"/>
        <v>18750</v>
      </c>
      <c r="J29" s="12">
        <f t="shared" si="41"/>
        <v>18750</v>
      </c>
      <c r="K29" s="12">
        <f t="shared" si="41"/>
        <v>18750</v>
      </c>
      <c r="L29" s="12">
        <f t="shared" si="41"/>
        <v>18750</v>
      </c>
      <c r="M29" s="12">
        <f t="shared" si="41"/>
        <v>18750</v>
      </c>
      <c r="N29" s="12">
        <f t="shared" si="41"/>
        <v>18750</v>
      </c>
      <c r="O29" s="12">
        <f t="shared" si="41"/>
        <v>18750</v>
      </c>
      <c r="P29" s="12">
        <f t="shared" si="41"/>
        <v>18750</v>
      </c>
      <c r="Q29" s="12">
        <f t="shared" si="41"/>
        <v>18750</v>
      </c>
      <c r="R29" s="12">
        <f t="shared" si="41"/>
        <v>18750</v>
      </c>
      <c r="S29" s="12">
        <f t="shared" si="41"/>
        <v>18750</v>
      </c>
      <c r="T29" s="12">
        <f t="shared" ref="T29:AE29" si="42">(+$D$29/12)*T83</f>
        <v>19687.5</v>
      </c>
      <c r="U29" s="12">
        <f t="shared" si="42"/>
        <v>19687.5</v>
      </c>
      <c r="V29" s="12">
        <f t="shared" si="42"/>
        <v>19687.5</v>
      </c>
      <c r="W29" s="12">
        <f t="shared" si="42"/>
        <v>19687.5</v>
      </c>
      <c r="X29" s="12">
        <f t="shared" si="42"/>
        <v>19687.5</v>
      </c>
      <c r="Y29" s="12">
        <f t="shared" si="42"/>
        <v>19687.5</v>
      </c>
      <c r="Z29" s="12">
        <f t="shared" si="42"/>
        <v>19687.5</v>
      </c>
      <c r="AA29" s="12">
        <f t="shared" si="42"/>
        <v>19687.5</v>
      </c>
      <c r="AB29" s="12">
        <f t="shared" si="42"/>
        <v>19687.5</v>
      </c>
      <c r="AC29" s="12">
        <f t="shared" si="42"/>
        <v>19687.5</v>
      </c>
      <c r="AD29" s="12">
        <f t="shared" si="42"/>
        <v>19687.5</v>
      </c>
      <c r="AE29" s="12">
        <f t="shared" si="42"/>
        <v>19687.5</v>
      </c>
      <c r="AF29" s="12">
        <f t="shared" ref="AF29:AQ29" si="43">(+$E$29/12)*AF83</f>
        <v>20671.875</v>
      </c>
      <c r="AG29" s="12">
        <f t="shared" si="43"/>
        <v>20671.875</v>
      </c>
      <c r="AH29" s="12">
        <f t="shared" si="43"/>
        <v>20671.875</v>
      </c>
      <c r="AI29" s="12">
        <f t="shared" si="43"/>
        <v>20671.875</v>
      </c>
      <c r="AJ29" s="12">
        <f t="shared" si="43"/>
        <v>20671.875</v>
      </c>
      <c r="AK29" s="12">
        <f t="shared" si="43"/>
        <v>20671.875</v>
      </c>
      <c r="AL29" s="12">
        <f t="shared" si="43"/>
        <v>20671.875</v>
      </c>
      <c r="AM29" s="12">
        <f t="shared" si="43"/>
        <v>20671.875</v>
      </c>
      <c r="AN29" s="12">
        <f t="shared" si="43"/>
        <v>20671.875</v>
      </c>
      <c r="AO29" s="12">
        <f t="shared" si="43"/>
        <v>20671.875</v>
      </c>
      <c r="AP29" s="12">
        <f t="shared" si="43"/>
        <v>20671.875</v>
      </c>
      <c r="AQ29" s="12">
        <f t="shared" si="43"/>
        <v>20671.875</v>
      </c>
      <c r="AR29" s="12">
        <f t="shared" ref="AR29:BC29" si="44">(+$F$29/12)*AR83</f>
        <v>21705.46875</v>
      </c>
      <c r="AS29" s="12">
        <f t="shared" si="44"/>
        <v>21705.46875</v>
      </c>
      <c r="AT29" s="12">
        <f t="shared" si="44"/>
        <v>21705.46875</v>
      </c>
      <c r="AU29" s="12">
        <f t="shared" si="44"/>
        <v>21705.46875</v>
      </c>
      <c r="AV29" s="12">
        <f t="shared" si="44"/>
        <v>21705.46875</v>
      </c>
      <c r="AW29" s="12">
        <f t="shared" si="44"/>
        <v>21705.46875</v>
      </c>
      <c r="AX29" s="12">
        <f t="shared" si="44"/>
        <v>21705.46875</v>
      </c>
      <c r="AY29" s="12">
        <f t="shared" si="44"/>
        <v>21705.46875</v>
      </c>
      <c r="AZ29" s="12">
        <f t="shared" si="44"/>
        <v>21705.46875</v>
      </c>
      <c r="BA29" s="12">
        <f t="shared" si="44"/>
        <v>21705.46875</v>
      </c>
      <c r="BB29" s="12">
        <f t="shared" si="44"/>
        <v>21705.46875</v>
      </c>
      <c r="BC29" s="12">
        <f t="shared" si="44"/>
        <v>21705.46875</v>
      </c>
      <c r="BD29" s="12">
        <f t="shared" ref="BD29:BO29" si="45">(+$G$27/12)*BD83</f>
        <v>25323.04688</v>
      </c>
      <c r="BE29" s="12">
        <f t="shared" si="45"/>
        <v>25323.04688</v>
      </c>
      <c r="BF29" s="12">
        <f t="shared" si="45"/>
        <v>25323.04688</v>
      </c>
      <c r="BG29" s="12">
        <f t="shared" si="45"/>
        <v>25323.04688</v>
      </c>
      <c r="BH29" s="12">
        <f t="shared" si="45"/>
        <v>25323.04688</v>
      </c>
      <c r="BI29" s="12">
        <f t="shared" si="45"/>
        <v>25323.04688</v>
      </c>
      <c r="BJ29" s="12">
        <f t="shared" si="45"/>
        <v>25323.04688</v>
      </c>
      <c r="BK29" s="12">
        <f t="shared" si="45"/>
        <v>25323.04688</v>
      </c>
      <c r="BL29" s="12">
        <f t="shared" si="45"/>
        <v>25323.04688</v>
      </c>
      <c r="BM29" s="12">
        <f t="shared" si="45"/>
        <v>25323.04688</v>
      </c>
      <c r="BN29" s="12">
        <f t="shared" si="45"/>
        <v>25323.04688</v>
      </c>
      <c r="BO29" s="12">
        <f t="shared" si="45"/>
        <v>25323.04688</v>
      </c>
    </row>
    <row r="30" ht="15.75" hidden="1" customHeight="1">
      <c r="A30" s="184" t="s">
        <v>354</v>
      </c>
      <c r="B30" s="125">
        <v>0.05</v>
      </c>
      <c r="C30" s="172">
        <f>'People Costs'!C29</f>
        <v>220000</v>
      </c>
      <c r="D30" s="122">
        <f t="shared" ref="D30:G30" si="46">+C30*(1+$B$27)</f>
        <v>231000</v>
      </c>
      <c r="E30" s="122">
        <f t="shared" si="46"/>
        <v>242550</v>
      </c>
      <c r="F30" s="122">
        <f t="shared" si="46"/>
        <v>254677.5</v>
      </c>
      <c r="G30" s="122">
        <f t="shared" si="46"/>
        <v>267411.375</v>
      </c>
      <c r="H30" s="12">
        <f t="shared" ref="H30:S30" si="47">(+$C$30/12)*H84</f>
        <v>0</v>
      </c>
      <c r="I30" s="12">
        <f t="shared" si="47"/>
        <v>0</v>
      </c>
      <c r="J30" s="12">
        <f t="shared" si="47"/>
        <v>0</v>
      </c>
      <c r="K30" s="12">
        <f t="shared" si="47"/>
        <v>0</v>
      </c>
      <c r="L30" s="12">
        <f t="shared" si="47"/>
        <v>0</v>
      </c>
      <c r="M30" s="12">
        <f t="shared" si="47"/>
        <v>0</v>
      </c>
      <c r="N30" s="12">
        <f t="shared" si="47"/>
        <v>0</v>
      </c>
      <c r="O30" s="12">
        <f t="shared" si="47"/>
        <v>0</v>
      </c>
      <c r="P30" s="12">
        <f t="shared" si="47"/>
        <v>0</v>
      </c>
      <c r="Q30" s="12">
        <f t="shared" si="47"/>
        <v>0</v>
      </c>
      <c r="R30" s="12">
        <f t="shared" si="47"/>
        <v>0</v>
      </c>
      <c r="S30" s="12">
        <f t="shared" si="47"/>
        <v>0</v>
      </c>
      <c r="T30" s="12">
        <f t="shared" ref="T30:AE30" si="48">(+$D$30/12)*T84</f>
        <v>0</v>
      </c>
      <c r="U30" s="12">
        <f t="shared" si="48"/>
        <v>0</v>
      </c>
      <c r="V30" s="12">
        <f t="shared" si="48"/>
        <v>0</v>
      </c>
      <c r="W30" s="12">
        <f t="shared" si="48"/>
        <v>0</v>
      </c>
      <c r="X30" s="12">
        <f t="shared" si="48"/>
        <v>0</v>
      </c>
      <c r="Y30" s="12">
        <f t="shared" si="48"/>
        <v>0</v>
      </c>
      <c r="Z30" s="12">
        <f t="shared" si="48"/>
        <v>0</v>
      </c>
      <c r="AA30" s="12">
        <f t="shared" si="48"/>
        <v>19250</v>
      </c>
      <c r="AB30" s="12">
        <f t="shared" si="48"/>
        <v>19250</v>
      </c>
      <c r="AC30" s="12">
        <f t="shared" si="48"/>
        <v>19250</v>
      </c>
      <c r="AD30" s="12">
        <f t="shared" si="48"/>
        <v>19250</v>
      </c>
      <c r="AE30" s="12">
        <f t="shared" si="48"/>
        <v>19250</v>
      </c>
      <c r="AF30" s="12">
        <f t="shared" ref="AF30:AQ30" si="49">(+$E$30/12)*AF84</f>
        <v>20212.5</v>
      </c>
      <c r="AG30" s="12">
        <f t="shared" si="49"/>
        <v>20212.5</v>
      </c>
      <c r="AH30" s="12">
        <f t="shared" si="49"/>
        <v>20212.5</v>
      </c>
      <c r="AI30" s="12">
        <f t="shared" si="49"/>
        <v>20212.5</v>
      </c>
      <c r="AJ30" s="12">
        <f t="shared" si="49"/>
        <v>20212.5</v>
      </c>
      <c r="AK30" s="12">
        <f t="shared" si="49"/>
        <v>20212.5</v>
      </c>
      <c r="AL30" s="12">
        <f t="shared" si="49"/>
        <v>20212.5</v>
      </c>
      <c r="AM30" s="12">
        <f t="shared" si="49"/>
        <v>20212.5</v>
      </c>
      <c r="AN30" s="12">
        <f t="shared" si="49"/>
        <v>20212.5</v>
      </c>
      <c r="AO30" s="12">
        <f t="shared" si="49"/>
        <v>20212.5</v>
      </c>
      <c r="AP30" s="12">
        <f t="shared" si="49"/>
        <v>20212.5</v>
      </c>
      <c r="AQ30" s="12">
        <f t="shared" si="49"/>
        <v>20212.5</v>
      </c>
      <c r="AR30" s="12">
        <f t="shared" ref="AR30:BC30" si="50">(+$F$30/12)*AR84</f>
        <v>21223.125</v>
      </c>
      <c r="AS30" s="12">
        <f t="shared" si="50"/>
        <v>21223.125</v>
      </c>
      <c r="AT30" s="12">
        <f t="shared" si="50"/>
        <v>21223.125</v>
      </c>
      <c r="AU30" s="12">
        <f t="shared" si="50"/>
        <v>21223.125</v>
      </c>
      <c r="AV30" s="12">
        <f t="shared" si="50"/>
        <v>21223.125</v>
      </c>
      <c r="AW30" s="12">
        <f t="shared" si="50"/>
        <v>21223.125</v>
      </c>
      <c r="AX30" s="12">
        <f t="shared" si="50"/>
        <v>21223.125</v>
      </c>
      <c r="AY30" s="12">
        <f t="shared" si="50"/>
        <v>21223.125</v>
      </c>
      <c r="AZ30" s="12">
        <f t="shared" si="50"/>
        <v>21223.125</v>
      </c>
      <c r="BA30" s="12">
        <f t="shared" si="50"/>
        <v>21223.125</v>
      </c>
      <c r="BB30" s="12">
        <f t="shared" si="50"/>
        <v>21223.125</v>
      </c>
      <c r="BC30" s="12">
        <f t="shared" si="50"/>
        <v>21223.125</v>
      </c>
      <c r="BD30" s="12">
        <f t="shared" ref="BD30:BO30" si="51">(+$G$27/12)*BD84</f>
        <v>25323.04688</v>
      </c>
      <c r="BE30" s="12">
        <f t="shared" si="51"/>
        <v>25323.04688</v>
      </c>
      <c r="BF30" s="12">
        <f t="shared" si="51"/>
        <v>25323.04688</v>
      </c>
      <c r="BG30" s="12">
        <f t="shared" si="51"/>
        <v>25323.04688</v>
      </c>
      <c r="BH30" s="12">
        <f t="shared" si="51"/>
        <v>25323.04688</v>
      </c>
      <c r="BI30" s="12">
        <f t="shared" si="51"/>
        <v>25323.04688</v>
      </c>
      <c r="BJ30" s="12">
        <f t="shared" si="51"/>
        <v>25323.04688</v>
      </c>
      <c r="BK30" s="12">
        <f t="shared" si="51"/>
        <v>25323.04688</v>
      </c>
      <c r="BL30" s="12">
        <f t="shared" si="51"/>
        <v>25323.04688</v>
      </c>
      <c r="BM30" s="12">
        <f t="shared" si="51"/>
        <v>25323.04688</v>
      </c>
      <c r="BN30" s="12">
        <f t="shared" si="51"/>
        <v>25323.04688</v>
      </c>
      <c r="BO30" s="12">
        <f t="shared" si="51"/>
        <v>25323.04688</v>
      </c>
    </row>
    <row r="31" ht="15.75" hidden="1" customHeight="1">
      <c r="A31" s="184" t="s">
        <v>355</v>
      </c>
      <c r="B31" s="125">
        <v>0.05</v>
      </c>
      <c r="C31" s="172">
        <f>'People Costs'!C30</f>
        <v>130000</v>
      </c>
      <c r="D31" s="122">
        <f t="shared" ref="D31:G31" si="52">+C31*(1+$B$27)</f>
        <v>136500</v>
      </c>
      <c r="E31" s="122">
        <f t="shared" si="52"/>
        <v>143325</v>
      </c>
      <c r="F31" s="122">
        <f t="shared" si="52"/>
        <v>150491.25</v>
      </c>
      <c r="G31" s="122">
        <f t="shared" si="52"/>
        <v>158015.8125</v>
      </c>
      <c r="H31" s="12">
        <f t="shared" ref="H31:S31" si="53">(+$C$31/12)*H85</f>
        <v>0</v>
      </c>
      <c r="I31" s="12">
        <f t="shared" si="53"/>
        <v>0</v>
      </c>
      <c r="J31" s="12">
        <f t="shared" si="53"/>
        <v>0</v>
      </c>
      <c r="K31" s="12">
        <f t="shared" si="53"/>
        <v>0</v>
      </c>
      <c r="L31" s="12">
        <f t="shared" si="53"/>
        <v>0</v>
      </c>
      <c r="M31" s="12">
        <f t="shared" si="53"/>
        <v>0</v>
      </c>
      <c r="N31" s="12">
        <f t="shared" si="53"/>
        <v>0</v>
      </c>
      <c r="O31" s="12">
        <f t="shared" si="53"/>
        <v>0</v>
      </c>
      <c r="P31" s="12">
        <f t="shared" si="53"/>
        <v>0</v>
      </c>
      <c r="Q31" s="12">
        <f t="shared" si="53"/>
        <v>0</v>
      </c>
      <c r="R31" s="12">
        <f t="shared" si="53"/>
        <v>0</v>
      </c>
      <c r="S31" s="12">
        <f t="shared" si="53"/>
        <v>0</v>
      </c>
      <c r="T31" s="12">
        <f t="shared" ref="T31:AE31" si="54">(+$D$31/12)*T85</f>
        <v>0</v>
      </c>
      <c r="U31" s="12">
        <f t="shared" si="54"/>
        <v>0</v>
      </c>
      <c r="V31" s="12">
        <f t="shared" si="54"/>
        <v>0</v>
      </c>
      <c r="W31" s="12">
        <f t="shared" si="54"/>
        <v>0</v>
      </c>
      <c r="X31" s="12">
        <f t="shared" si="54"/>
        <v>0</v>
      </c>
      <c r="Y31" s="12">
        <f t="shared" si="54"/>
        <v>0</v>
      </c>
      <c r="Z31" s="12">
        <f t="shared" si="54"/>
        <v>0</v>
      </c>
      <c r="AA31" s="12">
        <f t="shared" si="54"/>
        <v>11375</v>
      </c>
      <c r="AB31" s="12">
        <f t="shared" si="54"/>
        <v>11375</v>
      </c>
      <c r="AC31" s="12">
        <f t="shared" si="54"/>
        <v>11375</v>
      </c>
      <c r="AD31" s="12">
        <f t="shared" si="54"/>
        <v>11375</v>
      </c>
      <c r="AE31" s="12">
        <f t="shared" si="54"/>
        <v>11375</v>
      </c>
      <c r="AF31" s="12">
        <f t="shared" ref="AF31:AQ31" si="55">(+$E$31/12)*AF85</f>
        <v>11943.75</v>
      </c>
      <c r="AG31" s="12">
        <f t="shared" si="55"/>
        <v>11943.75</v>
      </c>
      <c r="AH31" s="12">
        <f t="shared" si="55"/>
        <v>11943.75</v>
      </c>
      <c r="AI31" s="12">
        <f t="shared" si="55"/>
        <v>11943.75</v>
      </c>
      <c r="AJ31" s="12">
        <f t="shared" si="55"/>
        <v>11943.75</v>
      </c>
      <c r="AK31" s="12">
        <f t="shared" si="55"/>
        <v>11943.75</v>
      </c>
      <c r="AL31" s="12">
        <f t="shared" si="55"/>
        <v>11943.75</v>
      </c>
      <c r="AM31" s="12">
        <f t="shared" si="55"/>
        <v>11943.75</v>
      </c>
      <c r="AN31" s="12">
        <f t="shared" si="55"/>
        <v>11943.75</v>
      </c>
      <c r="AO31" s="12">
        <f t="shared" si="55"/>
        <v>11943.75</v>
      </c>
      <c r="AP31" s="12">
        <f t="shared" si="55"/>
        <v>11943.75</v>
      </c>
      <c r="AQ31" s="12">
        <f t="shared" si="55"/>
        <v>11943.75</v>
      </c>
      <c r="AR31" s="12">
        <f t="shared" ref="AR31:BC31" si="56">(+$F$31/12)*AR85</f>
        <v>12540.9375</v>
      </c>
      <c r="AS31" s="12">
        <f t="shared" si="56"/>
        <v>12540.9375</v>
      </c>
      <c r="AT31" s="12">
        <f t="shared" si="56"/>
        <v>12540.9375</v>
      </c>
      <c r="AU31" s="12">
        <f t="shared" si="56"/>
        <v>12540.9375</v>
      </c>
      <c r="AV31" s="12">
        <f t="shared" si="56"/>
        <v>12540.9375</v>
      </c>
      <c r="AW31" s="12">
        <f t="shared" si="56"/>
        <v>12540.9375</v>
      </c>
      <c r="AX31" s="12">
        <f t="shared" si="56"/>
        <v>12540.9375</v>
      </c>
      <c r="AY31" s="12">
        <f t="shared" si="56"/>
        <v>12540.9375</v>
      </c>
      <c r="AZ31" s="12">
        <f t="shared" si="56"/>
        <v>12540.9375</v>
      </c>
      <c r="BA31" s="12">
        <f t="shared" si="56"/>
        <v>12540.9375</v>
      </c>
      <c r="BB31" s="12">
        <f t="shared" si="56"/>
        <v>12540.9375</v>
      </c>
      <c r="BC31" s="12">
        <f t="shared" si="56"/>
        <v>12540.9375</v>
      </c>
      <c r="BD31" s="12">
        <f t="shared" ref="BD31:BO31" si="57">(+$G$27/12)*BD85</f>
        <v>25323.04688</v>
      </c>
      <c r="BE31" s="12">
        <f t="shared" si="57"/>
        <v>25323.04688</v>
      </c>
      <c r="BF31" s="12">
        <f t="shared" si="57"/>
        <v>25323.04688</v>
      </c>
      <c r="BG31" s="12">
        <f t="shared" si="57"/>
        <v>25323.04688</v>
      </c>
      <c r="BH31" s="12">
        <f t="shared" si="57"/>
        <v>25323.04688</v>
      </c>
      <c r="BI31" s="12">
        <f t="shared" si="57"/>
        <v>25323.04688</v>
      </c>
      <c r="BJ31" s="12">
        <f t="shared" si="57"/>
        <v>25323.04688</v>
      </c>
      <c r="BK31" s="12">
        <f t="shared" si="57"/>
        <v>25323.04688</v>
      </c>
      <c r="BL31" s="12">
        <f t="shared" si="57"/>
        <v>25323.04688</v>
      </c>
      <c r="BM31" s="12">
        <f t="shared" si="57"/>
        <v>25323.04688</v>
      </c>
      <c r="BN31" s="12">
        <f t="shared" si="57"/>
        <v>25323.04688</v>
      </c>
      <c r="BO31" s="12">
        <f t="shared" si="57"/>
        <v>25323.04688</v>
      </c>
    </row>
    <row r="32" ht="15.75" hidden="1" customHeight="1">
      <c r="A32" s="184" t="s">
        <v>356</v>
      </c>
      <c r="B32" s="125">
        <v>0.05</v>
      </c>
      <c r="C32" s="172">
        <f>'People Costs'!C31</f>
        <v>140000</v>
      </c>
      <c r="D32" s="122">
        <f t="shared" ref="D32:G32" si="58">+C32*(1+$B$27)</f>
        <v>147000</v>
      </c>
      <c r="E32" s="122">
        <f t="shared" si="58"/>
        <v>154350</v>
      </c>
      <c r="F32" s="122">
        <f t="shared" si="58"/>
        <v>162067.5</v>
      </c>
      <c r="G32" s="122">
        <f t="shared" si="58"/>
        <v>170170.875</v>
      </c>
      <c r="H32" s="12">
        <f t="shared" ref="H32:S32" si="59">(+$C$32/12)*H86</f>
        <v>0</v>
      </c>
      <c r="I32" s="12">
        <f t="shared" si="59"/>
        <v>0</v>
      </c>
      <c r="J32" s="12">
        <f t="shared" si="59"/>
        <v>0</v>
      </c>
      <c r="K32" s="12">
        <f t="shared" si="59"/>
        <v>0</v>
      </c>
      <c r="L32" s="12">
        <f t="shared" si="59"/>
        <v>0</v>
      </c>
      <c r="M32" s="12">
        <f t="shared" si="59"/>
        <v>0</v>
      </c>
      <c r="N32" s="12">
        <f t="shared" si="59"/>
        <v>0</v>
      </c>
      <c r="O32" s="12">
        <f t="shared" si="59"/>
        <v>0</v>
      </c>
      <c r="P32" s="12">
        <f t="shared" si="59"/>
        <v>0</v>
      </c>
      <c r="Q32" s="12">
        <f t="shared" si="59"/>
        <v>0</v>
      </c>
      <c r="R32" s="12">
        <f t="shared" si="59"/>
        <v>0</v>
      </c>
      <c r="S32" s="12">
        <f t="shared" si="59"/>
        <v>0</v>
      </c>
      <c r="T32" s="12">
        <f t="shared" ref="T32:AE32" si="60">(+$D$32/12)*T86</f>
        <v>0</v>
      </c>
      <c r="U32" s="12">
        <f t="shared" si="60"/>
        <v>0</v>
      </c>
      <c r="V32" s="12">
        <f t="shared" si="60"/>
        <v>0</v>
      </c>
      <c r="W32" s="12">
        <f t="shared" si="60"/>
        <v>0</v>
      </c>
      <c r="X32" s="12">
        <f t="shared" si="60"/>
        <v>0</v>
      </c>
      <c r="Y32" s="12">
        <f t="shared" si="60"/>
        <v>0</v>
      </c>
      <c r="Z32" s="12">
        <f t="shared" si="60"/>
        <v>0</v>
      </c>
      <c r="AA32" s="12">
        <f t="shared" si="60"/>
        <v>12250</v>
      </c>
      <c r="AB32" s="12">
        <f t="shared" si="60"/>
        <v>12250</v>
      </c>
      <c r="AC32" s="12">
        <f t="shared" si="60"/>
        <v>12250</v>
      </c>
      <c r="AD32" s="12">
        <f t="shared" si="60"/>
        <v>12250</v>
      </c>
      <c r="AE32" s="12">
        <f t="shared" si="60"/>
        <v>12250</v>
      </c>
      <c r="AF32" s="12">
        <f t="shared" ref="AF32:AQ32" si="61">(+$E$32/12)*AF86</f>
        <v>12862.5</v>
      </c>
      <c r="AG32" s="12">
        <f t="shared" si="61"/>
        <v>12862.5</v>
      </c>
      <c r="AH32" s="12">
        <f t="shared" si="61"/>
        <v>12862.5</v>
      </c>
      <c r="AI32" s="12">
        <f t="shared" si="61"/>
        <v>12862.5</v>
      </c>
      <c r="AJ32" s="12">
        <f t="shared" si="61"/>
        <v>12862.5</v>
      </c>
      <c r="AK32" s="12">
        <f t="shared" si="61"/>
        <v>12862.5</v>
      </c>
      <c r="AL32" s="12">
        <f t="shared" si="61"/>
        <v>12862.5</v>
      </c>
      <c r="AM32" s="12">
        <f t="shared" si="61"/>
        <v>12862.5</v>
      </c>
      <c r="AN32" s="12">
        <f t="shared" si="61"/>
        <v>12862.5</v>
      </c>
      <c r="AO32" s="12">
        <f t="shared" si="61"/>
        <v>12862.5</v>
      </c>
      <c r="AP32" s="12">
        <f t="shared" si="61"/>
        <v>12862.5</v>
      </c>
      <c r="AQ32" s="12">
        <f t="shared" si="61"/>
        <v>12862.5</v>
      </c>
      <c r="AR32" s="12">
        <f t="shared" ref="AR32:BC32" si="62">(+$F$32/12)*AR86</f>
        <v>13505.625</v>
      </c>
      <c r="AS32" s="12">
        <f t="shared" si="62"/>
        <v>13505.625</v>
      </c>
      <c r="AT32" s="12">
        <f t="shared" si="62"/>
        <v>13505.625</v>
      </c>
      <c r="AU32" s="12">
        <f t="shared" si="62"/>
        <v>13505.625</v>
      </c>
      <c r="AV32" s="12">
        <f t="shared" si="62"/>
        <v>13505.625</v>
      </c>
      <c r="AW32" s="12">
        <f t="shared" si="62"/>
        <v>13505.625</v>
      </c>
      <c r="AX32" s="12">
        <f t="shared" si="62"/>
        <v>13505.625</v>
      </c>
      <c r="AY32" s="12">
        <f t="shared" si="62"/>
        <v>13505.625</v>
      </c>
      <c r="AZ32" s="12">
        <f t="shared" si="62"/>
        <v>13505.625</v>
      </c>
      <c r="BA32" s="12">
        <f t="shared" si="62"/>
        <v>13505.625</v>
      </c>
      <c r="BB32" s="12">
        <f t="shared" si="62"/>
        <v>13505.625</v>
      </c>
      <c r="BC32" s="12">
        <f t="shared" si="62"/>
        <v>13505.625</v>
      </c>
      <c r="BD32" s="12">
        <f t="shared" ref="BD32:BO32" si="63">(+$G$27/12)*BD86</f>
        <v>25323.04688</v>
      </c>
      <c r="BE32" s="12">
        <f t="shared" si="63"/>
        <v>25323.04688</v>
      </c>
      <c r="BF32" s="12">
        <f t="shared" si="63"/>
        <v>25323.04688</v>
      </c>
      <c r="BG32" s="12">
        <f t="shared" si="63"/>
        <v>25323.04688</v>
      </c>
      <c r="BH32" s="12">
        <f t="shared" si="63"/>
        <v>25323.04688</v>
      </c>
      <c r="BI32" s="12">
        <f t="shared" si="63"/>
        <v>25323.04688</v>
      </c>
      <c r="BJ32" s="12">
        <f t="shared" si="63"/>
        <v>25323.04688</v>
      </c>
      <c r="BK32" s="12">
        <f t="shared" si="63"/>
        <v>25323.04688</v>
      </c>
      <c r="BL32" s="12">
        <f t="shared" si="63"/>
        <v>25323.04688</v>
      </c>
      <c r="BM32" s="12">
        <f t="shared" si="63"/>
        <v>25323.04688</v>
      </c>
      <c r="BN32" s="12">
        <f t="shared" si="63"/>
        <v>25323.04688</v>
      </c>
      <c r="BO32" s="12">
        <f t="shared" si="63"/>
        <v>25323.04688</v>
      </c>
    </row>
    <row r="33" ht="15.75" hidden="1" customHeight="1">
      <c r="A33" s="184" t="s">
        <v>357</v>
      </c>
      <c r="B33" s="125">
        <v>0.05</v>
      </c>
      <c r="C33" s="172">
        <f>'People Costs'!C32</f>
        <v>90000</v>
      </c>
      <c r="D33" s="122">
        <f t="shared" ref="D33:G33" si="64">+C33*(1+$B$27)</f>
        <v>94500</v>
      </c>
      <c r="E33" s="122">
        <f t="shared" si="64"/>
        <v>99225</v>
      </c>
      <c r="F33" s="122">
        <f t="shared" si="64"/>
        <v>104186.25</v>
      </c>
      <c r="G33" s="122">
        <f t="shared" si="64"/>
        <v>109395.5625</v>
      </c>
      <c r="H33" s="12">
        <f t="shared" ref="H33:S33" si="65">(+$C$33/12)*H87</f>
        <v>0</v>
      </c>
      <c r="I33" s="12">
        <f t="shared" si="65"/>
        <v>0</v>
      </c>
      <c r="J33" s="12">
        <f t="shared" si="65"/>
        <v>0</v>
      </c>
      <c r="K33" s="12">
        <f t="shared" si="65"/>
        <v>0</v>
      </c>
      <c r="L33" s="12">
        <f t="shared" si="65"/>
        <v>0</v>
      </c>
      <c r="M33" s="12">
        <f t="shared" si="65"/>
        <v>0</v>
      </c>
      <c r="N33" s="12">
        <f t="shared" si="65"/>
        <v>0</v>
      </c>
      <c r="O33" s="12">
        <f t="shared" si="65"/>
        <v>0</v>
      </c>
      <c r="P33" s="12">
        <f t="shared" si="65"/>
        <v>0</v>
      </c>
      <c r="Q33" s="12">
        <f t="shared" si="65"/>
        <v>0</v>
      </c>
      <c r="R33" s="12">
        <f t="shared" si="65"/>
        <v>0</v>
      </c>
      <c r="S33" s="12">
        <f t="shared" si="65"/>
        <v>0</v>
      </c>
      <c r="T33" s="12">
        <f t="shared" ref="T33:AE33" si="66">(+$D$33/12)*T87</f>
        <v>0</v>
      </c>
      <c r="U33" s="12">
        <f t="shared" si="66"/>
        <v>0</v>
      </c>
      <c r="V33" s="12">
        <f t="shared" si="66"/>
        <v>0</v>
      </c>
      <c r="W33" s="12">
        <f t="shared" si="66"/>
        <v>0</v>
      </c>
      <c r="X33" s="12">
        <f t="shared" si="66"/>
        <v>0</v>
      </c>
      <c r="Y33" s="12">
        <f t="shared" si="66"/>
        <v>0</v>
      </c>
      <c r="Z33" s="12">
        <f t="shared" si="66"/>
        <v>0</v>
      </c>
      <c r="AA33" s="12">
        <f t="shared" si="66"/>
        <v>0</v>
      </c>
      <c r="AB33" s="12">
        <f t="shared" si="66"/>
        <v>0</v>
      </c>
      <c r="AC33" s="12">
        <f t="shared" si="66"/>
        <v>0</v>
      </c>
      <c r="AD33" s="12">
        <f t="shared" si="66"/>
        <v>0</v>
      </c>
      <c r="AE33" s="12">
        <f t="shared" si="66"/>
        <v>0</v>
      </c>
      <c r="AF33" s="12">
        <f t="shared" ref="AF33:AQ33" si="67">(+$E$33/12)*AF87</f>
        <v>8268.75</v>
      </c>
      <c r="AG33" s="12">
        <f t="shared" si="67"/>
        <v>8268.75</v>
      </c>
      <c r="AH33" s="12">
        <f t="shared" si="67"/>
        <v>8268.75</v>
      </c>
      <c r="AI33" s="12">
        <f t="shared" si="67"/>
        <v>8268.75</v>
      </c>
      <c r="AJ33" s="12">
        <f t="shared" si="67"/>
        <v>8268.75</v>
      </c>
      <c r="AK33" s="12">
        <f t="shared" si="67"/>
        <v>8268.75</v>
      </c>
      <c r="AL33" s="12">
        <f t="shared" si="67"/>
        <v>8268.75</v>
      </c>
      <c r="AM33" s="12">
        <f t="shared" si="67"/>
        <v>8268.75</v>
      </c>
      <c r="AN33" s="12">
        <f t="shared" si="67"/>
        <v>8268.75</v>
      </c>
      <c r="AO33" s="12">
        <f t="shared" si="67"/>
        <v>8268.75</v>
      </c>
      <c r="AP33" s="12">
        <f t="shared" si="67"/>
        <v>8268.75</v>
      </c>
      <c r="AQ33" s="12">
        <f t="shared" si="67"/>
        <v>8268.75</v>
      </c>
      <c r="AR33" s="12">
        <f t="shared" ref="AR33:BC33" si="68">(+$F$33/12)*AR87</f>
        <v>8682.1875</v>
      </c>
      <c r="AS33" s="12">
        <f t="shared" si="68"/>
        <v>8682.1875</v>
      </c>
      <c r="AT33" s="12">
        <f t="shared" si="68"/>
        <v>8682.1875</v>
      </c>
      <c r="AU33" s="12">
        <f t="shared" si="68"/>
        <v>8682.1875</v>
      </c>
      <c r="AV33" s="12">
        <f t="shared" si="68"/>
        <v>8682.1875</v>
      </c>
      <c r="AW33" s="12">
        <f t="shared" si="68"/>
        <v>8682.1875</v>
      </c>
      <c r="AX33" s="12">
        <f t="shared" si="68"/>
        <v>8682.1875</v>
      </c>
      <c r="AY33" s="12">
        <f t="shared" si="68"/>
        <v>8682.1875</v>
      </c>
      <c r="AZ33" s="12">
        <f t="shared" si="68"/>
        <v>8682.1875</v>
      </c>
      <c r="BA33" s="12">
        <f t="shared" si="68"/>
        <v>8682.1875</v>
      </c>
      <c r="BB33" s="12">
        <f t="shared" si="68"/>
        <v>8682.1875</v>
      </c>
      <c r="BC33" s="12">
        <f t="shared" si="68"/>
        <v>8682.1875</v>
      </c>
      <c r="BD33" s="12">
        <f t="shared" ref="BD33:BO33" si="69">(+$G$27/12)*BD87</f>
        <v>25323.04688</v>
      </c>
      <c r="BE33" s="12">
        <f t="shared" si="69"/>
        <v>25323.04688</v>
      </c>
      <c r="BF33" s="12">
        <f t="shared" si="69"/>
        <v>25323.04688</v>
      </c>
      <c r="BG33" s="12">
        <f t="shared" si="69"/>
        <v>25323.04688</v>
      </c>
      <c r="BH33" s="12">
        <f t="shared" si="69"/>
        <v>25323.04688</v>
      </c>
      <c r="BI33" s="12">
        <f t="shared" si="69"/>
        <v>25323.04688</v>
      </c>
      <c r="BJ33" s="12">
        <f t="shared" si="69"/>
        <v>25323.04688</v>
      </c>
      <c r="BK33" s="12">
        <f t="shared" si="69"/>
        <v>25323.04688</v>
      </c>
      <c r="BL33" s="12">
        <f t="shared" si="69"/>
        <v>25323.04688</v>
      </c>
      <c r="BM33" s="12">
        <f t="shared" si="69"/>
        <v>25323.04688</v>
      </c>
      <c r="BN33" s="12">
        <f t="shared" si="69"/>
        <v>25323.04688</v>
      </c>
      <c r="BO33" s="12">
        <f t="shared" si="69"/>
        <v>25323.04688</v>
      </c>
    </row>
    <row r="34" ht="15.75" hidden="1" customHeight="1">
      <c r="A34" s="184" t="s">
        <v>358</v>
      </c>
      <c r="B34" s="125">
        <v>0.05</v>
      </c>
      <c r="C34" s="172">
        <f>'People Costs'!C33</f>
        <v>85000</v>
      </c>
      <c r="D34" s="122">
        <f t="shared" ref="D34:G34" si="70">+C34*(1+$B$27)</f>
        <v>89250</v>
      </c>
      <c r="E34" s="122">
        <f t="shared" si="70"/>
        <v>93712.5</v>
      </c>
      <c r="F34" s="122">
        <f t="shared" si="70"/>
        <v>98398.125</v>
      </c>
      <c r="G34" s="122">
        <f t="shared" si="70"/>
        <v>103318.0313</v>
      </c>
      <c r="H34" s="12">
        <f t="shared" ref="H34:S34" si="71">(+$C$34/12)*H88</f>
        <v>0</v>
      </c>
      <c r="I34" s="12">
        <f t="shared" si="71"/>
        <v>0</v>
      </c>
      <c r="J34" s="12">
        <f t="shared" si="71"/>
        <v>0</v>
      </c>
      <c r="K34" s="12">
        <f t="shared" si="71"/>
        <v>0</v>
      </c>
      <c r="L34" s="12">
        <f t="shared" si="71"/>
        <v>0</v>
      </c>
      <c r="M34" s="12">
        <f t="shared" si="71"/>
        <v>0</v>
      </c>
      <c r="N34" s="12">
        <f t="shared" si="71"/>
        <v>0</v>
      </c>
      <c r="O34" s="12">
        <f t="shared" si="71"/>
        <v>0</v>
      </c>
      <c r="P34" s="12">
        <f t="shared" si="71"/>
        <v>0</v>
      </c>
      <c r="Q34" s="12">
        <f t="shared" si="71"/>
        <v>0</v>
      </c>
      <c r="R34" s="12">
        <f t="shared" si="71"/>
        <v>0</v>
      </c>
      <c r="S34" s="12">
        <f t="shared" si="71"/>
        <v>0</v>
      </c>
      <c r="T34" s="12">
        <f t="shared" ref="T34:AE34" si="72">(+$D$34/12)*T88</f>
        <v>0</v>
      </c>
      <c r="U34" s="12">
        <f t="shared" si="72"/>
        <v>0</v>
      </c>
      <c r="V34" s="12">
        <f t="shared" si="72"/>
        <v>0</v>
      </c>
      <c r="W34" s="12">
        <f t="shared" si="72"/>
        <v>0</v>
      </c>
      <c r="X34" s="12">
        <f t="shared" si="72"/>
        <v>0</v>
      </c>
      <c r="Y34" s="12">
        <f t="shared" si="72"/>
        <v>0</v>
      </c>
      <c r="Z34" s="12">
        <f t="shared" si="72"/>
        <v>0</v>
      </c>
      <c r="AA34" s="12">
        <f t="shared" si="72"/>
        <v>0</v>
      </c>
      <c r="AB34" s="12">
        <f t="shared" si="72"/>
        <v>0</v>
      </c>
      <c r="AC34" s="12">
        <f t="shared" si="72"/>
        <v>0</v>
      </c>
      <c r="AD34" s="12">
        <f t="shared" si="72"/>
        <v>0</v>
      </c>
      <c r="AE34" s="12">
        <f t="shared" si="72"/>
        <v>0</v>
      </c>
      <c r="AF34" s="12">
        <f t="shared" ref="AF34:AQ34" si="73">(+$E$34/12)*AF88</f>
        <v>0</v>
      </c>
      <c r="AG34" s="12">
        <f t="shared" si="73"/>
        <v>0</v>
      </c>
      <c r="AH34" s="12">
        <f t="shared" si="73"/>
        <v>7809.375</v>
      </c>
      <c r="AI34" s="12">
        <f t="shared" si="73"/>
        <v>7809.375</v>
      </c>
      <c r="AJ34" s="12">
        <f t="shared" si="73"/>
        <v>7809.375</v>
      </c>
      <c r="AK34" s="12">
        <f t="shared" si="73"/>
        <v>7809.375</v>
      </c>
      <c r="AL34" s="12">
        <f t="shared" si="73"/>
        <v>7809.375</v>
      </c>
      <c r="AM34" s="12">
        <f t="shared" si="73"/>
        <v>7809.375</v>
      </c>
      <c r="AN34" s="12">
        <f t="shared" si="73"/>
        <v>7809.375</v>
      </c>
      <c r="AO34" s="12">
        <f t="shared" si="73"/>
        <v>7809.375</v>
      </c>
      <c r="AP34" s="12">
        <f t="shared" si="73"/>
        <v>7809.375</v>
      </c>
      <c r="AQ34" s="12">
        <f t="shared" si="73"/>
        <v>7809.375</v>
      </c>
      <c r="AR34" s="12">
        <f t="shared" ref="AR34:BC34" si="74">(+$F$34/12)*AR88</f>
        <v>8199.84375</v>
      </c>
      <c r="AS34" s="12">
        <f t="shared" si="74"/>
        <v>8199.84375</v>
      </c>
      <c r="AT34" s="12">
        <f t="shared" si="74"/>
        <v>8199.84375</v>
      </c>
      <c r="AU34" s="12">
        <f t="shared" si="74"/>
        <v>8199.84375</v>
      </c>
      <c r="AV34" s="12">
        <f t="shared" si="74"/>
        <v>8199.84375</v>
      </c>
      <c r="AW34" s="12">
        <f t="shared" si="74"/>
        <v>8199.84375</v>
      </c>
      <c r="AX34" s="12">
        <f t="shared" si="74"/>
        <v>8199.84375</v>
      </c>
      <c r="AY34" s="12">
        <f t="shared" si="74"/>
        <v>8199.84375</v>
      </c>
      <c r="AZ34" s="12">
        <f t="shared" si="74"/>
        <v>8199.84375</v>
      </c>
      <c r="BA34" s="12">
        <f t="shared" si="74"/>
        <v>8199.84375</v>
      </c>
      <c r="BB34" s="12">
        <f t="shared" si="74"/>
        <v>8199.84375</v>
      </c>
      <c r="BC34" s="12">
        <f t="shared" si="74"/>
        <v>8199.84375</v>
      </c>
      <c r="BD34" s="12">
        <f t="shared" ref="BD34:BO34" si="75">(+$G$27/12)*BD88</f>
        <v>25323.04688</v>
      </c>
      <c r="BE34" s="12">
        <f t="shared" si="75"/>
        <v>25323.04688</v>
      </c>
      <c r="BF34" s="12">
        <f t="shared" si="75"/>
        <v>25323.04688</v>
      </c>
      <c r="BG34" s="12">
        <f t="shared" si="75"/>
        <v>25323.04688</v>
      </c>
      <c r="BH34" s="12">
        <f t="shared" si="75"/>
        <v>25323.04688</v>
      </c>
      <c r="BI34" s="12">
        <f t="shared" si="75"/>
        <v>25323.04688</v>
      </c>
      <c r="BJ34" s="12">
        <f t="shared" si="75"/>
        <v>25323.04688</v>
      </c>
      <c r="BK34" s="12">
        <f t="shared" si="75"/>
        <v>25323.04688</v>
      </c>
      <c r="BL34" s="12">
        <f t="shared" si="75"/>
        <v>25323.04688</v>
      </c>
      <c r="BM34" s="12">
        <f t="shared" si="75"/>
        <v>25323.04688</v>
      </c>
      <c r="BN34" s="12">
        <f t="shared" si="75"/>
        <v>25323.04688</v>
      </c>
      <c r="BO34" s="12">
        <f t="shared" si="75"/>
        <v>25323.04688</v>
      </c>
    </row>
    <row r="35" ht="15.75" hidden="1" customHeight="1">
      <c r="A35" s="184" t="s">
        <v>359</v>
      </c>
      <c r="B35" s="125">
        <v>0.05</v>
      </c>
      <c r="C35" s="172">
        <f>'People Costs'!C34</f>
        <v>85000</v>
      </c>
      <c r="D35" s="122">
        <f t="shared" ref="D35:G35" si="76">+C35*(1+$B$27)</f>
        <v>89250</v>
      </c>
      <c r="E35" s="122">
        <f t="shared" si="76"/>
        <v>93712.5</v>
      </c>
      <c r="F35" s="122">
        <f t="shared" si="76"/>
        <v>98398.125</v>
      </c>
      <c r="G35" s="122">
        <f t="shared" si="76"/>
        <v>103318.0313</v>
      </c>
      <c r="H35" s="12">
        <f t="shared" ref="H35:S35" si="77">(+$C$35/12)*H89</f>
        <v>0</v>
      </c>
      <c r="I35" s="12">
        <f t="shared" si="77"/>
        <v>0</v>
      </c>
      <c r="J35" s="12">
        <f t="shared" si="77"/>
        <v>0</v>
      </c>
      <c r="K35" s="12">
        <f t="shared" si="77"/>
        <v>0</v>
      </c>
      <c r="L35" s="12">
        <f t="shared" si="77"/>
        <v>0</v>
      </c>
      <c r="M35" s="12">
        <f t="shared" si="77"/>
        <v>0</v>
      </c>
      <c r="N35" s="12">
        <f t="shared" si="77"/>
        <v>0</v>
      </c>
      <c r="O35" s="12">
        <f t="shared" si="77"/>
        <v>0</v>
      </c>
      <c r="P35" s="12">
        <f t="shared" si="77"/>
        <v>0</v>
      </c>
      <c r="Q35" s="12">
        <f t="shared" si="77"/>
        <v>0</v>
      </c>
      <c r="R35" s="12">
        <f t="shared" si="77"/>
        <v>0</v>
      </c>
      <c r="S35" s="12">
        <f t="shared" si="77"/>
        <v>0</v>
      </c>
      <c r="T35" s="12">
        <f t="shared" ref="T35:AE35" si="78">(+$D$35/12)*T89</f>
        <v>0</v>
      </c>
      <c r="U35" s="12">
        <f t="shared" si="78"/>
        <v>0</v>
      </c>
      <c r="V35" s="12">
        <f t="shared" si="78"/>
        <v>0</v>
      </c>
      <c r="W35" s="12">
        <f t="shared" si="78"/>
        <v>0</v>
      </c>
      <c r="X35" s="12">
        <f t="shared" si="78"/>
        <v>0</v>
      </c>
      <c r="Y35" s="12">
        <f t="shared" si="78"/>
        <v>0</v>
      </c>
      <c r="Z35" s="12">
        <f t="shared" si="78"/>
        <v>0</v>
      </c>
      <c r="AA35" s="12">
        <f t="shared" si="78"/>
        <v>0</v>
      </c>
      <c r="AB35" s="12">
        <f t="shared" si="78"/>
        <v>0</v>
      </c>
      <c r="AC35" s="12">
        <f t="shared" si="78"/>
        <v>0</v>
      </c>
      <c r="AD35" s="12">
        <f t="shared" si="78"/>
        <v>0</v>
      </c>
      <c r="AE35" s="12">
        <f t="shared" si="78"/>
        <v>0</v>
      </c>
      <c r="AF35" s="12">
        <f t="shared" ref="AF35:AQ35" si="79">(+$E$35/12)*AF89</f>
        <v>0</v>
      </c>
      <c r="AG35" s="12">
        <f t="shared" si="79"/>
        <v>0</v>
      </c>
      <c r="AH35" s="12">
        <f t="shared" si="79"/>
        <v>0</v>
      </c>
      <c r="AI35" s="12">
        <f t="shared" si="79"/>
        <v>7809.375</v>
      </c>
      <c r="AJ35" s="12">
        <f t="shared" si="79"/>
        <v>7809.375</v>
      </c>
      <c r="AK35" s="12">
        <f t="shared" si="79"/>
        <v>7809.375</v>
      </c>
      <c r="AL35" s="12">
        <f t="shared" si="79"/>
        <v>7809.375</v>
      </c>
      <c r="AM35" s="12">
        <f t="shared" si="79"/>
        <v>7809.375</v>
      </c>
      <c r="AN35" s="12">
        <f t="shared" si="79"/>
        <v>7809.375</v>
      </c>
      <c r="AO35" s="12">
        <f t="shared" si="79"/>
        <v>7809.375</v>
      </c>
      <c r="AP35" s="12">
        <f t="shared" si="79"/>
        <v>7809.375</v>
      </c>
      <c r="AQ35" s="12">
        <f t="shared" si="79"/>
        <v>7809.375</v>
      </c>
      <c r="AR35" s="12">
        <f t="shared" ref="AR35:BC35" si="80">(+$F$35/12)*AR89</f>
        <v>8199.84375</v>
      </c>
      <c r="AS35" s="12">
        <f t="shared" si="80"/>
        <v>8199.84375</v>
      </c>
      <c r="AT35" s="12">
        <f t="shared" si="80"/>
        <v>8199.84375</v>
      </c>
      <c r="AU35" s="12">
        <f t="shared" si="80"/>
        <v>8199.84375</v>
      </c>
      <c r="AV35" s="12">
        <f t="shared" si="80"/>
        <v>8199.84375</v>
      </c>
      <c r="AW35" s="12">
        <f t="shared" si="80"/>
        <v>8199.84375</v>
      </c>
      <c r="AX35" s="12">
        <f t="shared" si="80"/>
        <v>8199.84375</v>
      </c>
      <c r="AY35" s="12">
        <f t="shared" si="80"/>
        <v>8199.84375</v>
      </c>
      <c r="AZ35" s="12">
        <f t="shared" si="80"/>
        <v>8199.84375</v>
      </c>
      <c r="BA35" s="12">
        <f t="shared" si="80"/>
        <v>8199.84375</v>
      </c>
      <c r="BB35" s="12">
        <f t="shared" si="80"/>
        <v>8199.84375</v>
      </c>
      <c r="BC35" s="12">
        <f t="shared" si="80"/>
        <v>8199.84375</v>
      </c>
      <c r="BD35" s="12">
        <f t="shared" ref="BD35:BO35" si="81">(+$G$27/12)*BD89</f>
        <v>25323.04688</v>
      </c>
      <c r="BE35" s="12">
        <f t="shared" si="81"/>
        <v>25323.04688</v>
      </c>
      <c r="BF35" s="12">
        <f t="shared" si="81"/>
        <v>25323.04688</v>
      </c>
      <c r="BG35" s="12">
        <f t="shared" si="81"/>
        <v>25323.04688</v>
      </c>
      <c r="BH35" s="12">
        <f t="shared" si="81"/>
        <v>25323.04688</v>
      </c>
      <c r="BI35" s="12">
        <f t="shared" si="81"/>
        <v>25323.04688</v>
      </c>
      <c r="BJ35" s="12">
        <f t="shared" si="81"/>
        <v>25323.04688</v>
      </c>
      <c r="BK35" s="12">
        <f t="shared" si="81"/>
        <v>25323.04688</v>
      </c>
      <c r="BL35" s="12">
        <f t="shared" si="81"/>
        <v>25323.04688</v>
      </c>
      <c r="BM35" s="12">
        <f t="shared" si="81"/>
        <v>25323.04688</v>
      </c>
      <c r="BN35" s="12">
        <f t="shared" si="81"/>
        <v>25323.04688</v>
      </c>
      <c r="BO35" s="12">
        <f t="shared" si="81"/>
        <v>25323.04688</v>
      </c>
    </row>
    <row r="36" ht="15.75" hidden="1" customHeight="1">
      <c r="A36" s="76" t="s">
        <v>239</v>
      </c>
      <c r="B36" s="76"/>
      <c r="C36" s="179"/>
      <c r="D36" s="70"/>
      <c r="E36" s="70"/>
      <c r="F36" s="70"/>
      <c r="G36" s="70"/>
      <c r="H36" s="181">
        <f t="shared" ref="H36:BO36" si="82">SUM(H27:H35)</f>
        <v>58333.33333</v>
      </c>
      <c r="I36" s="181">
        <f t="shared" si="82"/>
        <v>58333.33333</v>
      </c>
      <c r="J36" s="181">
        <f t="shared" si="82"/>
        <v>58333.33333</v>
      </c>
      <c r="K36" s="181">
        <f t="shared" si="82"/>
        <v>58333.33333</v>
      </c>
      <c r="L36" s="181">
        <f t="shared" si="82"/>
        <v>58333.33333</v>
      </c>
      <c r="M36" s="181">
        <f t="shared" si="82"/>
        <v>58333.33333</v>
      </c>
      <c r="N36" s="181">
        <f t="shared" si="82"/>
        <v>58333.33333</v>
      </c>
      <c r="O36" s="181">
        <f t="shared" si="82"/>
        <v>58333.33333</v>
      </c>
      <c r="P36" s="181">
        <f t="shared" si="82"/>
        <v>58333.33333</v>
      </c>
      <c r="Q36" s="181">
        <f t="shared" si="82"/>
        <v>58333.33333</v>
      </c>
      <c r="R36" s="181">
        <f t="shared" si="82"/>
        <v>58333.33333</v>
      </c>
      <c r="S36" s="181">
        <f t="shared" si="82"/>
        <v>58333.33333</v>
      </c>
      <c r="T36" s="181">
        <f t="shared" si="82"/>
        <v>61250</v>
      </c>
      <c r="U36" s="181">
        <f t="shared" si="82"/>
        <v>61250</v>
      </c>
      <c r="V36" s="181">
        <f t="shared" si="82"/>
        <v>61250</v>
      </c>
      <c r="W36" s="181">
        <f t="shared" si="82"/>
        <v>61250</v>
      </c>
      <c r="X36" s="181">
        <f t="shared" si="82"/>
        <v>61250</v>
      </c>
      <c r="Y36" s="181">
        <f t="shared" si="82"/>
        <v>61250</v>
      </c>
      <c r="Z36" s="181">
        <f t="shared" si="82"/>
        <v>61250</v>
      </c>
      <c r="AA36" s="181">
        <f t="shared" si="82"/>
        <v>104125</v>
      </c>
      <c r="AB36" s="181">
        <f t="shared" si="82"/>
        <v>104125</v>
      </c>
      <c r="AC36" s="181">
        <f t="shared" si="82"/>
        <v>104125</v>
      </c>
      <c r="AD36" s="181">
        <f t="shared" si="82"/>
        <v>104125</v>
      </c>
      <c r="AE36" s="181">
        <f t="shared" si="82"/>
        <v>104125</v>
      </c>
      <c r="AF36" s="181">
        <f t="shared" si="82"/>
        <v>117600</v>
      </c>
      <c r="AG36" s="181">
        <f t="shared" si="82"/>
        <v>117600</v>
      </c>
      <c r="AH36" s="181">
        <f t="shared" si="82"/>
        <v>125409.375</v>
      </c>
      <c r="AI36" s="181">
        <f t="shared" si="82"/>
        <v>133218.75</v>
      </c>
      <c r="AJ36" s="181">
        <f t="shared" si="82"/>
        <v>133218.75</v>
      </c>
      <c r="AK36" s="181">
        <f t="shared" si="82"/>
        <v>133218.75</v>
      </c>
      <c r="AL36" s="181">
        <f t="shared" si="82"/>
        <v>133218.75</v>
      </c>
      <c r="AM36" s="181">
        <f t="shared" si="82"/>
        <v>133218.75</v>
      </c>
      <c r="AN36" s="181">
        <f t="shared" si="82"/>
        <v>133218.75</v>
      </c>
      <c r="AO36" s="181">
        <f t="shared" si="82"/>
        <v>133218.75</v>
      </c>
      <c r="AP36" s="181">
        <f t="shared" si="82"/>
        <v>133218.75</v>
      </c>
      <c r="AQ36" s="181">
        <f t="shared" si="82"/>
        <v>133218.75</v>
      </c>
      <c r="AR36" s="181">
        <f t="shared" si="82"/>
        <v>139879.6875</v>
      </c>
      <c r="AS36" s="181">
        <f t="shared" si="82"/>
        <v>139879.6875</v>
      </c>
      <c r="AT36" s="181">
        <f t="shared" si="82"/>
        <v>139879.6875</v>
      </c>
      <c r="AU36" s="181">
        <f t="shared" si="82"/>
        <v>139879.6875</v>
      </c>
      <c r="AV36" s="181">
        <f t="shared" si="82"/>
        <v>139879.6875</v>
      </c>
      <c r="AW36" s="181">
        <f t="shared" si="82"/>
        <v>139879.6875</v>
      </c>
      <c r="AX36" s="181">
        <f t="shared" si="82"/>
        <v>139879.6875</v>
      </c>
      <c r="AY36" s="181">
        <f t="shared" si="82"/>
        <v>139879.6875</v>
      </c>
      <c r="AZ36" s="181">
        <f t="shared" si="82"/>
        <v>139879.6875</v>
      </c>
      <c r="BA36" s="181">
        <f t="shared" si="82"/>
        <v>139879.6875</v>
      </c>
      <c r="BB36" s="181">
        <f t="shared" si="82"/>
        <v>139879.6875</v>
      </c>
      <c r="BC36" s="181">
        <f t="shared" si="82"/>
        <v>139879.6875</v>
      </c>
      <c r="BD36" s="181">
        <f t="shared" si="82"/>
        <v>227907.4219</v>
      </c>
      <c r="BE36" s="181">
        <f t="shared" si="82"/>
        <v>227907.4219</v>
      </c>
      <c r="BF36" s="181">
        <f t="shared" si="82"/>
        <v>227907.4219</v>
      </c>
      <c r="BG36" s="181">
        <f t="shared" si="82"/>
        <v>227907.4219</v>
      </c>
      <c r="BH36" s="181">
        <f t="shared" si="82"/>
        <v>227907.4219</v>
      </c>
      <c r="BI36" s="181">
        <f t="shared" si="82"/>
        <v>227907.4219</v>
      </c>
      <c r="BJ36" s="181">
        <f t="shared" si="82"/>
        <v>227907.4219</v>
      </c>
      <c r="BK36" s="181">
        <f t="shared" si="82"/>
        <v>227907.4219</v>
      </c>
      <c r="BL36" s="181">
        <f t="shared" si="82"/>
        <v>227907.4219</v>
      </c>
      <c r="BM36" s="181">
        <f t="shared" si="82"/>
        <v>227907.4219</v>
      </c>
      <c r="BN36" s="181">
        <f t="shared" si="82"/>
        <v>227907.4219</v>
      </c>
      <c r="BO36" s="181">
        <f t="shared" si="82"/>
        <v>227907.4219</v>
      </c>
    </row>
    <row r="37" ht="15.75" hidden="1" customHeight="1">
      <c r="A37" s="71" t="s">
        <v>240</v>
      </c>
      <c r="B37" s="71"/>
      <c r="C37" s="182"/>
      <c r="D37" s="182"/>
      <c r="E37" s="182"/>
      <c r="F37" s="182"/>
      <c r="G37" s="18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</row>
    <row r="38" ht="15.75" hidden="1" customHeight="1">
      <c r="A38" s="1" t="s">
        <v>222</v>
      </c>
      <c r="B38" s="1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</row>
    <row r="39" ht="15.75" hidden="1" customHeight="1">
      <c r="A39" s="79" t="s">
        <v>241</v>
      </c>
      <c r="B39" s="79"/>
      <c r="C39" s="110"/>
      <c r="D39" s="110"/>
      <c r="E39" s="110"/>
      <c r="F39" s="110"/>
      <c r="G39" s="110"/>
      <c r="H39" s="178">
        <f>+H40</f>
        <v>0</v>
      </c>
      <c r="I39" s="178">
        <f t="shared" ref="I39:BO39" si="83">+I40-H40</f>
        <v>0</v>
      </c>
      <c r="J39" s="178">
        <f t="shared" si="83"/>
        <v>0</v>
      </c>
      <c r="K39" s="178">
        <f t="shared" si="83"/>
        <v>0</v>
      </c>
      <c r="L39" s="104">
        <f t="shared" si="83"/>
        <v>0</v>
      </c>
      <c r="M39" s="104">
        <f t="shared" si="83"/>
        <v>0</v>
      </c>
      <c r="N39" s="104">
        <f t="shared" si="83"/>
        <v>0</v>
      </c>
      <c r="O39" s="104">
        <f t="shared" si="83"/>
        <v>0</v>
      </c>
      <c r="P39" s="104">
        <f t="shared" si="83"/>
        <v>0</v>
      </c>
      <c r="Q39" s="104">
        <f t="shared" si="83"/>
        <v>0</v>
      </c>
      <c r="R39" s="104">
        <f t="shared" si="83"/>
        <v>0</v>
      </c>
      <c r="S39" s="104">
        <f t="shared" si="83"/>
        <v>0</v>
      </c>
      <c r="T39" s="104">
        <f t="shared" si="83"/>
        <v>0.5</v>
      </c>
      <c r="U39" s="104">
        <f t="shared" si="83"/>
        <v>0.5</v>
      </c>
      <c r="V39" s="104">
        <f t="shared" si="83"/>
        <v>0</v>
      </c>
      <c r="W39" s="104">
        <f t="shared" si="83"/>
        <v>0</v>
      </c>
      <c r="X39" s="104">
        <f t="shared" si="83"/>
        <v>0</v>
      </c>
      <c r="Y39" s="104">
        <f t="shared" si="83"/>
        <v>0</v>
      </c>
      <c r="Z39" s="104">
        <f t="shared" si="83"/>
        <v>0</v>
      </c>
      <c r="AA39" s="104">
        <f t="shared" si="83"/>
        <v>3</v>
      </c>
      <c r="AB39" s="104">
        <f t="shared" si="83"/>
        <v>0</v>
      </c>
      <c r="AC39" s="104">
        <f t="shared" si="83"/>
        <v>2</v>
      </c>
      <c r="AD39" s="104">
        <f t="shared" si="83"/>
        <v>2</v>
      </c>
      <c r="AE39" s="104">
        <f t="shared" si="83"/>
        <v>0</v>
      </c>
      <c r="AF39" s="104">
        <f t="shared" si="83"/>
        <v>0</v>
      </c>
      <c r="AG39" s="104">
        <f t="shared" si="83"/>
        <v>0</v>
      </c>
      <c r="AH39" s="104">
        <f t="shared" si="83"/>
        <v>0</v>
      </c>
      <c r="AI39" s="104">
        <f t="shared" si="83"/>
        <v>0</v>
      </c>
      <c r="AJ39" s="104">
        <f t="shared" si="83"/>
        <v>0</v>
      </c>
      <c r="AK39" s="104">
        <f t="shared" si="83"/>
        <v>0</v>
      </c>
      <c r="AL39" s="104">
        <f t="shared" si="83"/>
        <v>0</v>
      </c>
      <c r="AM39" s="104">
        <f t="shared" si="83"/>
        <v>0</v>
      </c>
      <c r="AN39" s="104">
        <f t="shared" si="83"/>
        <v>0</v>
      </c>
      <c r="AO39" s="104">
        <f t="shared" si="83"/>
        <v>0</v>
      </c>
      <c r="AP39" s="104">
        <f t="shared" si="83"/>
        <v>0</v>
      </c>
      <c r="AQ39" s="104">
        <f t="shared" si="83"/>
        <v>0</v>
      </c>
      <c r="AR39" s="104">
        <f t="shared" si="83"/>
        <v>0</v>
      </c>
      <c r="AS39" s="104">
        <f t="shared" si="83"/>
        <v>0</v>
      </c>
      <c r="AT39" s="104">
        <f t="shared" si="83"/>
        <v>0</v>
      </c>
      <c r="AU39" s="104">
        <f t="shared" si="83"/>
        <v>0</v>
      </c>
      <c r="AV39" s="104">
        <f t="shared" si="83"/>
        <v>0</v>
      </c>
      <c r="AW39" s="104">
        <f t="shared" si="83"/>
        <v>0</v>
      </c>
      <c r="AX39" s="104">
        <f t="shared" si="83"/>
        <v>0</v>
      </c>
      <c r="AY39" s="104">
        <f t="shared" si="83"/>
        <v>0</v>
      </c>
      <c r="AZ39" s="104">
        <f t="shared" si="83"/>
        <v>0</v>
      </c>
      <c r="BA39" s="104">
        <f t="shared" si="83"/>
        <v>0</v>
      </c>
      <c r="BB39" s="104">
        <f t="shared" si="83"/>
        <v>0</v>
      </c>
      <c r="BC39" s="104">
        <f t="shared" si="83"/>
        <v>0</v>
      </c>
      <c r="BD39" s="104">
        <f t="shared" si="83"/>
        <v>0</v>
      </c>
      <c r="BE39" s="104">
        <f t="shared" si="83"/>
        <v>0</v>
      </c>
      <c r="BF39" s="104">
        <f t="shared" si="83"/>
        <v>0</v>
      </c>
      <c r="BG39" s="104">
        <f t="shared" si="83"/>
        <v>0</v>
      </c>
      <c r="BH39" s="104">
        <f t="shared" si="83"/>
        <v>0</v>
      </c>
      <c r="BI39" s="104">
        <f t="shared" si="83"/>
        <v>0</v>
      </c>
      <c r="BJ39" s="104">
        <f t="shared" si="83"/>
        <v>0</v>
      </c>
      <c r="BK39" s="104">
        <f t="shared" si="83"/>
        <v>0</v>
      </c>
      <c r="BL39" s="104">
        <f t="shared" si="83"/>
        <v>0</v>
      </c>
      <c r="BM39" s="104">
        <f t="shared" si="83"/>
        <v>0</v>
      </c>
      <c r="BN39" s="104">
        <f t="shared" si="83"/>
        <v>0</v>
      </c>
      <c r="BO39" s="104">
        <f t="shared" si="83"/>
        <v>0</v>
      </c>
    </row>
    <row r="40" ht="15.75" hidden="1" customHeight="1">
      <c r="A40" s="76" t="s">
        <v>242</v>
      </c>
      <c r="B40" s="76"/>
      <c r="C40" s="70"/>
      <c r="D40" s="70"/>
      <c r="E40" s="70"/>
      <c r="F40" s="70"/>
      <c r="G40" s="70"/>
      <c r="H40" s="180">
        <f t="shared" ref="H40:BO40" si="84">+H104</f>
        <v>0</v>
      </c>
      <c r="I40" s="180">
        <f t="shared" si="84"/>
        <v>0</v>
      </c>
      <c r="J40" s="180">
        <f t="shared" si="84"/>
        <v>0</v>
      </c>
      <c r="K40" s="180">
        <f t="shared" si="84"/>
        <v>0</v>
      </c>
      <c r="L40" s="183">
        <f t="shared" si="84"/>
        <v>0</v>
      </c>
      <c r="M40" s="183">
        <f t="shared" si="84"/>
        <v>0</v>
      </c>
      <c r="N40" s="183">
        <f t="shared" si="84"/>
        <v>0</v>
      </c>
      <c r="O40" s="183">
        <f t="shared" si="84"/>
        <v>0</v>
      </c>
      <c r="P40" s="183">
        <f t="shared" si="84"/>
        <v>0</v>
      </c>
      <c r="Q40" s="183">
        <f t="shared" si="84"/>
        <v>0</v>
      </c>
      <c r="R40" s="183">
        <f t="shared" si="84"/>
        <v>0</v>
      </c>
      <c r="S40" s="183">
        <f t="shared" si="84"/>
        <v>0</v>
      </c>
      <c r="T40" s="183">
        <f t="shared" si="84"/>
        <v>0.5</v>
      </c>
      <c r="U40" s="183">
        <f t="shared" si="84"/>
        <v>1</v>
      </c>
      <c r="V40" s="183">
        <f t="shared" si="84"/>
        <v>1</v>
      </c>
      <c r="W40" s="183">
        <f t="shared" si="84"/>
        <v>1</v>
      </c>
      <c r="X40" s="183">
        <f t="shared" si="84"/>
        <v>1</v>
      </c>
      <c r="Y40" s="183">
        <f t="shared" si="84"/>
        <v>1</v>
      </c>
      <c r="Z40" s="183">
        <f t="shared" si="84"/>
        <v>1</v>
      </c>
      <c r="AA40" s="183">
        <f t="shared" si="84"/>
        <v>4</v>
      </c>
      <c r="AB40" s="183">
        <f t="shared" si="84"/>
        <v>4</v>
      </c>
      <c r="AC40" s="183">
        <f t="shared" si="84"/>
        <v>6</v>
      </c>
      <c r="AD40" s="183">
        <f t="shared" si="84"/>
        <v>8</v>
      </c>
      <c r="AE40" s="183">
        <f t="shared" si="84"/>
        <v>8</v>
      </c>
      <c r="AF40" s="183">
        <f t="shared" si="84"/>
        <v>8</v>
      </c>
      <c r="AG40" s="183">
        <f t="shared" si="84"/>
        <v>8</v>
      </c>
      <c r="AH40" s="183">
        <f t="shared" si="84"/>
        <v>8</v>
      </c>
      <c r="AI40" s="183">
        <f t="shared" si="84"/>
        <v>8</v>
      </c>
      <c r="AJ40" s="183">
        <f t="shared" si="84"/>
        <v>8</v>
      </c>
      <c r="AK40" s="183">
        <f t="shared" si="84"/>
        <v>8</v>
      </c>
      <c r="AL40" s="183">
        <f t="shared" si="84"/>
        <v>8</v>
      </c>
      <c r="AM40" s="183">
        <f t="shared" si="84"/>
        <v>8</v>
      </c>
      <c r="AN40" s="183">
        <f t="shared" si="84"/>
        <v>8</v>
      </c>
      <c r="AO40" s="183">
        <f t="shared" si="84"/>
        <v>8</v>
      </c>
      <c r="AP40" s="183">
        <f t="shared" si="84"/>
        <v>8</v>
      </c>
      <c r="AQ40" s="183">
        <f t="shared" si="84"/>
        <v>8</v>
      </c>
      <c r="AR40" s="183">
        <f t="shared" si="84"/>
        <v>8</v>
      </c>
      <c r="AS40" s="183">
        <f t="shared" si="84"/>
        <v>8</v>
      </c>
      <c r="AT40" s="183">
        <f t="shared" si="84"/>
        <v>8</v>
      </c>
      <c r="AU40" s="183">
        <f t="shared" si="84"/>
        <v>8</v>
      </c>
      <c r="AV40" s="183">
        <f t="shared" si="84"/>
        <v>8</v>
      </c>
      <c r="AW40" s="183">
        <f t="shared" si="84"/>
        <v>8</v>
      </c>
      <c r="AX40" s="183">
        <f t="shared" si="84"/>
        <v>8</v>
      </c>
      <c r="AY40" s="183">
        <f t="shared" si="84"/>
        <v>8</v>
      </c>
      <c r="AZ40" s="183">
        <f t="shared" si="84"/>
        <v>8</v>
      </c>
      <c r="BA40" s="183">
        <f t="shared" si="84"/>
        <v>8</v>
      </c>
      <c r="BB40" s="183">
        <f t="shared" si="84"/>
        <v>8</v>
      </c>
      <c r="BC40" s="183">
        <f t="shared" si="84"/>
        <v>8</v>
      </c>
      <c r="BD40" s="183">
        <f t="shared" si="84"/>
        <v>8</v>
      </c>
      <c r="BE40" s="183">
        <f t="shared" si="84"/>
        <v>8</v>
      </c>
      <c r="BF40" s="183">
        <f t="shared" si="84"/>
        <v>8</v>
      </c>
      <c r="BG40" s="183">
        <f t="shared" si="84"/>
        <v>8</v>
      </c>
      <c r="BH40" s="183">
        <f t="shared" si="84"/>
        <v>8</v>
      </c>
      <c r="BI40" s="183">
        <f t="shared" si="84"/>
        <v>8</v>
      </c>
      <c r="BJ40" s="183">
        <f t="shared" si="84"/>
        <v>8</v>
      </c>
      <c r="BK40" s="183">
        <f t="shared" si="84"/>
        <v>8</v>
      </c>
      <c r="BL40" s="183">
        <f t="shared" si="84"/>
        <v>8</v>
      </c>
      <c r="BM40" s="183">
        <f t="shared" si="84"/>
        <v>8</v>
      </c>
      <c r="BN40" s="183">
        <f t="shared" si="84"/>
        <v>8</v>
      </c>
      <c r="BO40" s="183">
        <f t="shared" si="84"/>
        <v>8</v>
      </c>
    </row>
    <row r="41" ht="15.75" hidden="1" customHeight="1">
      <c r="A41" s="184" t="s">
        <v>360</v>
      </c>
      <c r="B41" s="125">
        <v>0.05</v>
      </c>
      <c r="C41" s="172">
        <f>'People Costs'!C43</f>
        <v>160000</v>
      </c>
      <c r="D41" s="122">
        <f t="shared" ref="D41:G41" si="85">+C41*(1+$B$27)</f>
        <v>168000</v>
      </c>
      <c r="E41" s="122">
        <f t="shared" si="85"/>
        <v>176400</v>
      </c>
      <c r="F41" s="122">
        <f t="shared" si="85"/>
        <v>185220</v>
      </c>
      <c r="G41" s="122">
        <f t="shared" si="85"/>
        <v>194481</v>
      </c>
      <c r="H41" s="12">
        <f t="shared" ref="H41:S41" si="86">($C$41/12)*H95</f>
        <v>0</v>
      </c>
      <c r="I41" s="12">
        <f t="shared" si="86"/>
        <v>0</v>
      </c>
      <c r="J41" s="12">
        <f t="shared" si="86"/>
        <v>0</v>
      </c>
      <c r="K41" s="12">
        <f t="shared" si="86"/>
        <v>0</v>
      </c>
      <c r="L41" s="12">
        <f t="shared" si="86"/>
        <v>0</v>
      </c>
      <c r="M41" s="12">
        <f t="shared" si="86"/>
        <v>0</v>
      </c>
      <c r="N41" s="12">
        <f t="shared" si="86"/>
        <v>0</v>
      </c>
      <c r="O41" s="12">
        <f t="shared" si="86"/>
        <v>0</v>
      </c>
      <c r="P41" s="12">
        <f t="shared" si="86"/>
        <v>0</v>
      </c>
      <c r="Q41" s="12">
        <f t="shared" si="86"/>
        <v>0</v>
      </c>
      <c r="R41" s="12">
        <f t="shared" si="86"/>
        <v>0</v>
      </c>
      <c r="S41" s="12">
        <f t="shared" si="86"/>
        <v>0</v>
      </c>
      <c r="T41" s="12">
        <f t="shared" ref="T41:AE41" si="87">($D$41/12)*T95</f>
        <v>7000</v>
      </c>
      <c r="U41" s="12">
        <f t="shared" si="87"/>
        <v>14000</v>
      </c>
      <c r="V41" s="12">
        <f t="shared" si="87"/>
        <v>14000</v>
      </c>
      <c r="W41" s="12">
        <f t="shared" si="87"/>
        <v>14000</v>
      </c>
      <c r="X41" s="12">
        <f t="shared" si="87"/>
        <v>14000</v>
      </c>
      <c r="Y41" s="12">
        <f t="shared" si="87"/>
        <v>14000</v>
      </c>
      <c r="Z41" s="12">
        <f t="shared" si="87"/>
        <v>14000</v>
      </c>
      <c r="AA41" s="12">
        <f t="shared" si="87"/>
        <v>14000</v>
      </c>
      <c r="AB41" s="12">
        <f t="shared" si="87"/>
        <v>14000</v>
      </c>
      <c r="AC41" s="12">
        <f t="shared" si="87"/>
        <v>14000</v>
      </c>
      <c r="AD41" s="12">
        <f t="shared" si="87"/>
        <v>14000</v>
      </c>
      <c r="AE41" s="12">
        <f t="shared" si="87"/>
        <v>14000</v>
      </c>
      <c r="AF41" s="12">
        <f t="shared" ref="AF41:AQ41" si="88">($E$41/12)*AF95</f>
        <v>14700</v>
      </c>
      <c r="AG41" s="12">
        <f t="shared" si="88"/>
        <v>14700</v>
      </c>
      <c r="AH41" s="12">
        <f t="shared" si="88"/>
        <v>14700</v>
      </c>
      <c r="AI41" s="12">
        <f t="shared" si="88"/>
        <v>14700</v>
      </c>
      <c r="AJ41" s="12">
        <f t="shared" si="88"/>
        <v>14700</v>
      </c>
      <c r="AK41" s="12">
        <f t="shared" si="88"/>
        <v>14700</v>
      </c>
      <c r="AL41" s="12">
        <f t="shared" si="88"/>
        <v>14700</v>
      </c>
      <c r="AM41" s="12">
        <f t="shared" si="88"/>
        <v>14700</v>
      </c>
      <c r="AN41" s="12">
        <f t="shared" si="88"/>
        <v>14700</v>
      </c>
      <c r="AO41" s="12">
        <f t="shared" si="88"/>
        <v>14700</v>
      </c>
      <c r="AP41" s="12">
        <f t="shared" si="88"/>
        <v>14700</v>
      </c>
      <c r="AQ41" s="12">
        <f t="shared" si="88"/>
        <v>14700</v>
      </c>
      <c r="AR41" s="12">
        <f t="shared" ref="AR41:BC41" si="89">($F$41/12)*AR95</f>
        <v>15435</v>
      </c>
      <c r="AS41" s="12">
        <f t="shared" si="89"/>
        <v>15435</v>
      </c>
      <c r="AT41" s="12">
        <f t="shared" si="89"/>
        <v>15435</v>
      </c>
      <c r="AU41" s="12">
        <f t="shared" si="89"/>
        <v>15435</v>
      </c>
      <c r="AV41" s="12">
        <f t="shared" si="89"/>
        <v>15435</v>
      </c>
      <c r="AW41" s="12">
        <f t="shared" si="89"/>
        <v>15435</v>
      </c>
      <c r="AX41" s="12">
        <f t="shared" si="89"/>
        <v>15435</v>
      </c>
      <c r="AY41" s="12">
        <f t="shared" si="89"/>
        <v>15435</v>
      </c>
      <c r="AZ41" s="12">
        <f t="shared" si="89"/>
        <v>15435</v>
      </c>
      <c r="BA41" s="12">
        <f t="shared" si="89"/>
        <v>15435</v>
      </c>
      <c r="BB41" s="12">
        <f t="shared" si="89"/>
        <v>15435</v>
      </c>
      <c r="BC41" s="12">
        <f t="shared" si="89"/>
        <v>15435</v>
      </c>
      <c r="BD41" s="12">
        <f t="shared" ref="BD41:BO41" si="90">($G$41/12)*BD95</f>
        <v>16206.75</v>
      </c>
      <c r="BE41" s="12">
        <f t="shared" si="90"/>
        <v>16206.75</v>
      </c>
      <c r="BF41" s="12">
        <f t="shared" si="90"/>
        <v>16206.75</v>
      </c>
      <c r="BG41" s="12">
        <f t="shared" si="90"/>
        <v>16206.75</v>
      </c>
      <c r="BH41" s="12">
        <f t="shared" si="90"/>
        <v>16206.75</v>
      </c>
      <c r="BI41" s="12">
        <f t="shared" si="90"/>
        <v>16206.75</v>
      </c>
      <c r="BJ41" s="12">
        <f t="shared" si="90"/>
        <v>16206.75</v>
      </c>
      <c r="BK41" s="12">
        <f t="shared" si="90"/>
        <v>16206.75</v>
      </c>
      <c r="BL41" s="12">
        <f t="shared" si="90"/>
        <v>16206.75</v>
      </c>
      <c r="BM41" s="12">
        <f t="shared" si="90"/>
        <v>16206.75</v>
      </c>
      <c r="BN41" s="12">
        <f t="shared" si="90"/>
        <v>16206.75</v>
      </c>
      <c r="BO41" s="12">
        <f t="shared" si="90"/>
        <v>16206.75</v>
      </c>
    </row>
    <row r="42" ht="15.75" hidden="1" customHeight="1">
      <c r="A42" s="184" t="s">
        <v>361</v>
      </c>
      <c r="B42" s="125">
        <v>0.05</v>
      </c>
      <c r="C42" s="172">
        <f>'People Costs'!C44</f>
        <v>150000</v>
      </c>
      <c r="D42" s="122">
        <f t="shared" ref="D42:G42" si="91">+C42*(1+$B$27)</f>
        <v>157500</v>
      </c>
      <c r="E42" s="122">
        <f t="shared" si="91"/>
        <v>165375</v>
      </c>
      <c r="F42" s="122">
        <f t="shared" si="91"/>
        <v>173643.75</v>
      </c>
      <c r="G42" s="122">
        <f t="shared" si="91"/>
        <v>182325.9375</v>
      </c>
      <c r="H42" s="12">
        <f t="shared" ref="H42:S42" si="92">($C$42/12)*H96</f>
        <v>0</v>
      </c>
      <c r="I42" s="12">
        <f t="shared" si="92"/>
        <v>0</v>
      </c>
      <c r="J42" s="12">
        <f t="shared" si="92"/>
        <v>0</v>
      </c>
      <c r="K42" s="12">
        <f t="shared" si="92"/>
        <v>0</v>
      </c>
      <c r="L42" s="12">
        <f t="shared" si="92"/>
        <v>0</v>
      </c>
      <c r="M42" s="12">
        <f t="shared" si="92"/>
        <v>0</v>
      </c>
      <c r="N42" s="12">
        <f t="shared" si="92"/>
        <v>0</v>
      </c>
      <c r="O42" s="12">
        <f t="shared" si="92"/>
        <v>0</v>
      </c>
      <c r="P42" s="12">
        <f t="shared" si="92"/>
        <v>0</v>
      </c>
      <c r="Q42" s="12">
        <f t="shared" si="92"/>
        <v>0</v>
      </c>
      <c r="R42" s="12">
        <f t="shared" si="92"/>
        <v>0</v>
      </c>
      <c r="S42" s="12">
        <f t="shared" si="92"/>
        <v>0</v>
      </c>
      <c r="T42" s="12">
        <f>($E$41/12)*T96</f>
        <v>0</v>
      </c>
      <c r="U42" s="12">
        <f t="shared" ref="U42:AE42" si="93">($D$41/12)*U96</f>
        <v>0</v>
      </c>
      <c r="V42" s="12">
        <f t="shared" si="93"/>
        <v>0</v>
      </c>
      <c r="W42" s="12">
        <f t="shared" si="93"/>
        <v>0</v>
      </c>
      <c r="X42" s="12">
        <f t="shared" si="93"/>
        <v>0</v>
      </c>
      <c r="Y42" s="12">
        <f t="shared" si="93"/>
        <v>0</v>
      </c>
      <c r="Z42" s="12">
        <f t="shared" si="93"/>
        <v>0</v>
      </c>
      <c r="AA42" s="12">
        <f t="shared" si="93"/>
        <v>14000</v>
      </c>
      <c r="AB42" s="12">
        <f t="shared" si="93"/>
        <v>14000</v>
      </c>
      <c r="AC42" s="12">
        <f t="shared" si="93"/>
        <v>14000</v>
      </c>
      <c r="AD42" s="12">
        <f t="shared" si="93"/>
        <v>14000</v>
      </c>
      <c r="AE42" s="12">
        <f t="shared" si="93"/>
        <v>14000</v>
      </c>
      <c r="AF42" s="12">
        <f t="shared" ref="AF42:AQ42" si="94">($E$41/12)*AF96</f>
        <v>14700</v>
      </c>
      <c r="AG42" s="12">
        <f t="shared" si="94"/>
        <v>14700</v>
      </c>
      <c r="AH42" s="12">
        <f t="shared" si="94"/>
        <v>14700</v>
      </c>
      <c r="AI42" s="12">
        <f t="shared" si="94"/>
        <v>14700</v>
      </c>
      <c r="AJ42" s="12">
        <f t="shared" si="94"/>
        <v>14700</v>
      </c>
      <c r="AK42" s="12">
        <f t="shared" si="94"/>
        <v>14700</v>
      </c>
      <c r="AL42" s="12">
        <f t="shared" si="94"/>
        <v>14700</v>
      </c>
      <c r="AM42" s="12">
        <f t="shared" si="94"/>
        <v>14700</v>
      </c>
      <c r="AN42" s="12">
        <f t="shared" si="94"/>
        <v>14700</v>
      </c>
      <c r="AO42" s="12">
        <f t="shared" si="94"/>
        <v>14700</v>
      </c>
      <c r="AP42" s="12">
        <f t="shared" si="94"/>
        <v>14700</v>
      </c>
      <c r="AQ42" s="12">
        <f t="shared" si="94"/>
        <v>14700</v>
      </c>
      <c r="AR42" s="12">
        <f t="shared" ref="AR42:BC42" si="95">($F$41/12)*AR96</f>
        <v>15435</v>
      </c>
      <c r="AS42" s="12">
        <f t="shared" si="95"/>
        <v>15435</v>
      </c>
      <c r="AT42" s="12">
        <f t="shared" si="95"/>
        <v>15435</v>
      </c>
      <c r="AU42" s="12">
        <f t="shared" si="95"/>
        <v>15435</v>
      </c>
      <c r="AV42" s="12">
        <f t="shared" si="95"/>
        <v>15435</v>
      </c>
      <c r="AW42" s="12">
        <f t="shared" si="95"/>
        <v>15435</v>
      </c>
      <c r="AX42" s="12">
        <f t="shared" si="95"/>
        <v>15435</v>
      </c>
      <c r="AY42" s="12">
        <f t="shared" si="95"/>
        <v>15435</v>
      </c>
      <c r="AZ42" s="12">
        <f t="shared" si="95"/>
        <v>15435</v>
      </c>
      <c r="BA42" s="12">
        <f t="shared" si="95"/>
        <v>15435</v>
      </c>
      <c r="BB42" s="12">
        <f t="shared" si="95"/>
        <v>15435</v>
      </c>
      <c r="BC42" s="12">
        <f t="shared" si="95"/>
        <v>15435</v>
      </c>
      <c r="BD42" s="12">
        <f t="shared" ref="BD42:BO42" si="96">($G$41/12)*BD96</f>
        <v>16206.75</v>
      </c>
      <c r="BE42" s="12">
        <f t="shared" si="96"/>
        <v>16206.75</v>
      </c>
      <c r="BF42" s="12">
        <f t="shared" si="96"/>
        <v>16206.75</v>
      </c>
      <c r="BG42" s="12">
        <f t="shared" si="96"/>
        <v>16206.75</v>
      </c>
      <c r="BH42" s="12">
        <f t="shared" si="96"/>
        <v>16206.75</v>
      </c>
      <c r="BI42" s="12">
        <f t="shared" si="96"/>
        <v>16206.75</v>
      </c>
      <c r="BJ42" s="12">
        <f t="shared" si="96"/>
        <v>16206.75</v>
      </c>
      <c r="BK42" s="12">
        <f t="shared" si="96"/>
        <v>16206.75</v>
      </c>
      <c r="BL42" s="12">
        <f t="shared" si="96"/>
        <v>16206.75</v>
      </c>
      <c r="BM42" s="12">
        <f t="shared" si="96"/>
        <v>16206.75</v>
      </c>
      <c r="BN42" s="12">
        <f t="shared" si="96"/>
        <v>16206.75</v>
      </c>
      <c r="BO42" s="12">
        <f t="shared" si="96"/>
        <v>16206.75</v>
      </c>
    </row>
    <row r="43" ht="15.75" hidden="1" customHeight="1">
      <c r="A43" s="184" t="s">
        <v>362</v>
      </c>
      <c r="B43" s="125">
        <v>0.05</v>
      </c>
      <c r="C43" s="172">
        <f>'People Costs'!C45</f>
        <v>110000</v>
      </c>
      <c r="D43" s="122">
        <f t="shared" ref="D43:G43" si="97">+C43*(1+$B$27)</f>
        <v>115500</v>
      </c>
      <c r="E43" s="122">
        <f t="shared" si="97"/>
        <v>121275</v>
      </c>
      <c r="F43" s="122">
        <f t="shared" si="97"/>
        <v>127338.75</v>
      </c>
      <c r="G43" s="122">
        <f t="shared" si="97"/>
        <v>133705.6875</v>
      </c>
      <c r="H43" s="12">
        <f t="shared" ref="H43:S43" si="98">($C$41/12)*H97</f>
        <v>0</v>
      </c>
      <c r="I43" s="12">
        <f t="shared" si="98"/>
        <v>0</v>
      </c>
      <c r="J43" s="12">
        <f t="shared" si="98"/>
        <v>0</v>
      </c>
      <c r="K43" s="12">
        <f t="shared" si="98"/>
        <v>0</v>
      </c>
      <c r="L43" s="12">
        <f t="shared" si="98"/>
        <v>0</v>
      </c>
      <c r="M43" s="12">
        <f t="shared" si="98"/>
        <v>0</v>
      </c>
      <c r="N43" s="12">
        <f t="shared" si="98"/>
        <v>0</v>
      </c>
      <c r="O43" s="12">
        <f t="shared" si="98"/>
        <v>0</v>
      </c>
      <c r="P43" s="12">
        <f t="shared" si="98"/>
        <v>0</v>
      </c>
      <c r="Q43" s="12">
        <f t="shared" si="98"/>
        <v>0</v>
      </c>
      <c r="R43" s="12">
        <f t="shared" si="98"/>
        <v>0</v>
      </c>
      <c r="S43" s="12">
        <f t="shared" si="98"/>
        <v>0</v>
      </c>
      <c r="T43" s="12">
        <f t="shared" ref="T43:AE43" si="99">($D$41/12)*T97</f>
        <v>0</v>
      </c>
      <c r="U43" s="12">
        <f t="shared" si="99"/>
        <v>0</v>
      </c>
      <c r="V43" s="12">
        <f t="shared" si="99"/>
        <v>0</v>
      </c>
      <c r="W43" s="12">
        <f t="shared" si="99"/>
        <v>0</v>
      </c>
      <c r="X43" s="12">
        <f t="shared" si="99"/>
        <v>0</v>
      </c>
      <c r="Y43" s="12">
        <f t="shared" si="99"/>
        <v>0</v>
      </c>
      <c r="Z43" s="12">
        <f t="shared" si="99"/>
        <v>0</v>
      </c>
      <c r="AA43" s="12">
        <f t="shared" si="99"/>
        <v>14000</v>
      </c>
      <c r="AB43" s="12">
        <f t="shared" si="99"/>
        <v>14000</v>
      </c>
      <c r="AC43" s="12">
        <f t="shared" si="99"/>
        <v>14000</v>
      </c>
      <c r="AD43" s="12">
        <f t="shared" si="99"/>
        <v>14000</v>
      </c>
      <c r="AE43" s="12">
        <f t="shared" si="99"/>
        <v>14000</v>
      </c>
      <c r="AF43" s="12">
        <f t="shared" ref="AF43:AQ43" si="100">($E$41/12)*AF97</f>
        <v>14700</v>
      </c>
      <c r="AG43" s="12">
        <f t="shared" si="100"/>
        <v>14700</v>
      </c>
      <c r="AH43" s="12">
        <f t="shared" si="100"/>
        <v>14700</v>
      </c>
      <c r="AI43" s="12">
        <f t="shared" si="100"/>
        <v>14700</v>
      </c>
      <c r="AJ43" s="12">
        <f t="shared" si="100"/>
        <v>14700</v>
      </c>
      <c r="AK43" s="12">
        <f t="shared" si="100"/>
        <v>14700</v>
      </c>
      <c r="AL43" s="12">
        <f t="shared" si="100"/>
        <v>14700</v>
      </c>
      <c r="AM43" s="12">
        <f t="shared" si="100"/>
        <v>14700</v>
      </c>
      <c r="AN43" s="12">
        <f t="shared" si="100"/>
        <v>14700</v>
      </c>
      <c r="AO43" s="12">
        <f t="shared" si="100"/>
        <v>14700</v>
      </c>
      <c r="AP43" s="12">
        <f t="shared" si="100"/>
        <v>14700</v>
      </c>
      <c r="AQ43" s="12">
        <f t="shared" si="100"/>
        <v>14700</v>
      </c>
      <c r="AR43" s="12">
        <f t="shared" ref="AR43:BC43" si="101">($F$41/12)*AR97</f>
        <v>15435</v>
      </c>
      <c r="AS43" s="12">
        <f t="shared" si="101"/>
        <v>15435</v>
      </c>
      <c r="AT43" s="12">
        <f t="shared" si="101"/>
        <v>15435</v>
      </c>
      <c r="AU43" s="12">
        <f t="shared" si="101"/>
        <v>15435</v>
      </c>
      <c r="AV43" s="12">
        <f t="shared" si="101"/>
        <v>15435</v>
      </c>
      <c r="AW43" s="12">
        <f t="shared" si="101"/>
        <v>15435</v>
      </c>
      <c r="AX43" s="12">
        <f t="shared" si="101"/>
        <v>15435</v>
      </c>
      <c r="AY43" s="12">
        <f t="shared" si="101"/>
        <v>15435</v>
      </c>
      <c r="AZ43" s="12">
        <f t="shared" si="101"/>
        <v>15435</v>
      </c>
      <c r="BA43" s="12">
        <f t="shared" si="101"/>
        <v>15435</v>
      </c>
      <c r="BB43" s="12">
        <f t="shared" si="101"/>
        <v>15435</v>
      </c>
      <c r="BC43" s="12">
        <f t="shared" si="101"/>
        <v>15435</v>
      </c>
      <c r="BD43" s="12">
        <f t="shared" ref="BD43:BO43" si="102">($G$41/12)*BD97</f>
        <v>16206.75</v>
      </c>
      <c r="BE43" s="12">
        <f t="shared" si="102"/>
        <v>16206.75</v>
      </c>
      <c r="BF43" s="12">
        <f t="shared" si="102"/>
        <v>16206.75</v>
      </c>
      <c r="BG43" s="12">
        <f t="shared" si="102"/>
        <v>16206.75</v>
      </c>
      <c r="BH43" s="12">
        <f t="shared" si="102"/>
        <v>16206.75</v>
      </c>
      <c r="BI43" s="12">
        <f t="shared" si="102"/>
        <v>16206.75</v>
      </c>
      <c r="BJ43" s="12">
        <f t="shared" si="102"/>
        <v>16206.75</v>
      </c>
      <c r="BK43" s="12">
        <f t="shared" si="102"/>
        <v>16206.75</v>
      </c>
      <c r="BL43" s="12">
        <f t="shared" si="102"/>
        <v>16206.75</v>
      </c>
      <c r="BM43" s="12">
        <f t="shared" si="102"/>
        <v>16206.75</v>
      </c>
      <c r="BN43" s="12">
        <f t="shared" si="102"/>
        <v>16206.75</v>
      </c>
      <c r="BO43" s="12">
        <f t="shared" si="102"/>
        <v>16206.75</v>
      </c>
    </row>
    <row r="44" ht="15.75" hidden="1" customHeight="1">
      <c r="A44" s="184" t="s">
        <v>363</v>
      </c>
      <c r="B44" s="125">
        <v>0.05</v>
      </c>
      <c r="C44" s="172">
        <f>'People Costs'!C46</f>
        <v>130000</v>
      </c>
      <c r="D44" s="122">
        <f t="shared" ref="D44:G44" si="103">+C44*(1+$B$27)</f>
        <v>136500</v>
      </c>
      <c r="E44" s="122">
        <f t="shared" si="103"/>
        <v>143325</v>
      </c>
      <c r="F44" s="122">
        <f t="shared" si="103"/>
        <v>150491.25</v>
      </c>
      <c r="G44" s="122">
        <f t="shared" si="103"/>
        <v>158015.8125</v>
      </c>
      <c r="H44" s="12">
        <f t="shared" ref="H44:S44" si="104">($C$41/12)*H98</f>
        <v>0</v>
      </c>
      <c r="I44" s="12">
        <f t="shared" si="104"/>
        <v>0</v>
      </c>
      <c r="J44" s="12">
        <f t="shared" si="104"/>
        <v>0</v>
      </c>
      <c r="K44" s="12">
        <f t="shared" si="104"/>
        <v>0</v>
      </c>
      <c r="L44" s="12">
        <f t="shared" si="104"/>
        <v>0</v>
      </c>
      <c r="M44" s="12">
        <f t="shared" si="104"/>
        <v>0</v>
      </c>
      <c r="N44" s="12">
        <f t="shared" si="104"/>
        <v>0</v>
      </c>
      <c r="O44" s="12">
        <f t="shared" si="104"/>
        <v>0</v>
      </c>
      <c r="P44" s="12">
        <f t="shared" si="104"/>
        <v>0</v>
      </c>
      <c r="Q44" s="12">
        <f t="shared" si="104"/>
        <v>0</v>
      </c>
      <c r="R44" s="12">
        <f t="shared" si="104"/>
        <v>0</v>
      </c>
      <c r="S44" s="12">
        <f t="shared" si="104"/>
        <v>0</v>
      </c>
      <c r="T44" s="12">
        <f t="shared" ref="T44:AE44" si="105">($D$41/12)*T98</f>
        <v>0</v>
      </c>
      <c r="U44" s="12">
        <f t="shared" si="105"/>
        <v>0</v>
      </c>
      <c r="V44" s="12">
        <f t="shared" si="105"/>
        <v>0</v>
      </c>
      <c r="W44" s="12">
        <f t="shared" si="105"/>
        <v>0</v>
      </c>
      <c r="X44" s="12">
        <f t="shared" si="105"/>
        <v>0</v>
      </c>
      <c r="Y44" s="12">
        <f t="shared" si="105"/>
        <v>0</v>
      </c>
      <c r="Z44" s="12">
        <f t="shared" si="105"/>
        <v>0</v>
      </c>
      <c r="AA44" s="12">
        <f t="shared" si="105"/>
        <v>14000</v>
      </c>
      <c r="AB44" s="12">
        <f t="shared" si="105"/>
        <v>14000</v>
      </c>
      <c r="AC44" s="12">
        <f t="shared" si="105"/>
        <v>14000</v>
      </c>
      <c r="AD44" s="12">
        <f t="shared" si="105"/>
        <v>14000</v>
      </c>
      <c r="AE44" s="12">
        <f t="shared" si="105"/>
        <v>14000</v>
      </c>
      <c r="AF44" s="12">
        <f t="shared" ref="AF44:AQ44" si="106">($E$41/12)*AF98</f>
        <v>14700</v>
      </c>
      <c r="AG44" s="12">
        <f t="shared" si="106"/>
        <v>14700</v>
      </c>
      <c r="AH44" s="12">
        <f t="shared" si="106"/>
        <v>14700</v>
      </c>
      <c r="AI44" s="12">
        <f t="shared" si="106"/>
        <v>14700</v>
      </c>
      <c r="AJ44" s="12">
        <f t="shared" si="106"/>
        <v>14700</v>
      </c>
      <c r="AK44" s="12">
        <f t="shared" si="106"/>
        <v>14700</v>
      </c>
      <c r="AL44" s="12">
        <f t="shared" si="106"/>
        <v>14700</v>
      </c>
      <c r="AM44" s="12">
        <f t="shared" si="106"/>
        <v>14700</v>
      </c>
      <c r="AN44" s="12">
        <f t="shared" si="106"/>
        <v>14700</v>
      </c>
      <c r="AO44" s="12">
        <f t="shared" si="106"/>
        <v>14700</v>
      </c>
      <c r="AP44" s="12">
        <f t="shared" si="106"/>
        <v>14700</v>
      </c>
      <c r="AQ44" s="12">
        <f t="shared" si="106"/>
        <v>14700</v>
      </c>
      <c r="AR44" s="12">
        <f t="shared" ref="AR44:BC44" si="107">($F$41/12)*AR98</f>
        <v>15435</v>
      </c>
      <c r="AS44" s="12">
        <f t="shared" si="107"/>
        <v>15435</v>
      </c>
      <c r="AT44" s="12">
        <f t="shared" si="107"/>
        <v>15435</v>
      </c>
      <c r="AU44" s="12">
        <f t="shared" si="107"/>
        <v>15435</v>
      </c>
      <c r="AV44" s="12">
        <f t="shared" si="107"/>
        <v>15435</v>
      </c>
      <c r="AW44" s="12">
        <f t="shared" si="107"/>
        <v>15435</v>
      </c>
      <c r="AX44" s="12">
        <f t="shared" si="107"/>
        <v>15435</v>
      </c>
      <c r="AY44" s="12">
        <f t="shared" si="107"/>
        <v>15435</v>
      </c>
      <c r="AZ44" s="12">
        <f t="shared" si="107"/>
        <v>15435</v>
      </c>
      <c r="BA44" s="12">
        <f t="shared" si="107"/>
        <v>15435</v>
      </c>
      <c r="BB44" s="12">
        <f t="shared" si="107"/>
        <v>15435</v>
      </c>
      <c r="BC44" s="12">
        <f t="shared" si="107"/>
        <v>15435</v>
      </c>
      <c r="BD44" s="12">
        <f t="shared" ref="BD44:BO44" si="108">($G$41/12)*BD98</f>
        <v>16206.75</v>
      </c>
      <c r="BE44" s="12">
        <f t="shared" si="108"/>
        <v>16206.75</v>
      </c>
      <c r="BF44" s="12">
        <f t="shared" si="108"/>
        <v>16206.75</v>
      </c>
      <c r="BG44" s="12">
        <f t="shared" si="108"/>
        <v>16206.75</v>
      </c>
      <c r="BH44" s="12">
        <f t="shared" si="108"/>
        <v>16206.75</v>
      </c>
      <c r="BI44" s="12">
        <f t="shared" si="108"/>
        <v>16206.75</v>
      </c>
      <c r="BJ44" s="12">
        <f t="shared" si="108"/>
        <v>16206.75</v>
      </c>
      <c r="BK44" s="12">
        <f t="shared" si="108"/>
        <v>16206.75</v>
      </c>
      <c r="BL44" s="12">
        <f t="shared" si="108"/>
        <v>16206.75</v>
      </c>
      <c r="BM44" s="12">
        <f t="shared" si="108"/>
        <v>16206.75</v>
      </c>
      <c r="BN44" s="12">
        <f t="shared" si="108"/>
        <v>16206.75</v>
      </c>
      <c r="BO44" s="12">
        <f t="shared" si="108"/>
        <v>16206.75</v>
      </c>
    </row>
    <row r="45" ht="15.75" hidden="1" customHeight="1">
      <c r="A45" s="184" t="s">
        <v>364</v>
      </c>
      <c r="B45" s="125">
        <v>0.05</v>
      </c>
      <c r="C45" s="172">
        <f>'People Costs'!C47</f>
        <v>100000</v>
      </c>
      <c r="D45" s="122">
        <f t="shared" ref="D45:G45" si="109">+C45*(1+$B$27)</f>
        <v>105000</v>
      </c>
      <c r="E45" s="122">
        <f t="shared" si="109"/>
        <v>110250</v>
      </c>
      <c r="F45" s="122">
        <f t="shared" si="109"/>
        <v>115762.5</v>
      </c>
      <c r="G45" s="122">
        <f t="shared" si="109"/>
        <v>121550.625</v>
      </c>
      <c r="H45" s="12">
        <f t="shared" ref="H45:S45" si="110">($C$41/12)*H99</f>
        <v>0</v>
      </c>
      <c r="I45" s="12">
        <f t="shared" si="110"/>
        <v>0</v>
      </c>
      <c r="J45" s="12">
        <f t="shared" si="110"/>
        <v>0</v>
      </c>
      <c r="K45" s="12">
        <f t="shared" si="110"/>
        <v>0</v>
      </c>
      <c r="L45" s="12">
        <f t="shared" si="110"/>
        <v>0</v>
      </c>
      <c r="M45" s="12">
        <f t="shared" si="110"/>
        <v>0</v>
      </c>
      <c r="N45" s="12">
        <f t="shared" si="110"/>
        <v>0</v>
      </c>
      <c r="O45" s="12">
        <f t="shared" si="110"/>
        <v>0</v>
      </c>
      <c r="P45" s="12">
        <f t="shared" si="110"/>
        <v>0</v>
      </c>
      <c r="Q45" s="12">
        <f t="shared" si="110"/>
        <v>0</v>
      </c>
      <c r="R45" s="12">
        <f t="shared" si="110"/>
        <v>0</v>
      </c>
      <c r="S45" s="12">
        <f t="shared" si="110"/>
        <v>0</v>
      </c>
      <c r="T45" s="12">
        <f t="shared" ref="T45:AE45" si="111">($D$41/12)*T99</f>
        <v>0</v>
      </c>
      <c r="U45" s="12">
        <f t="shared" si="111"/>
        <v>0</v>
      </c>
      <c r="V45" s="12">
        <f t="shared" si="111"/>
        <v>0</v>
      </c>
      <c r="W45" s="12">
        <f t="shared" si="111"/>
        <v>0</v>
      </c>
      <c r="X45" s="12">
        <f t="shared" si="111"/>
        <v>0</v>
      </c>
      <c r="Y45" s="12">
        <f t="shared" si="111"/>
        <v>0</v>
      </c>
      <c r="Z45" s="12">
        <f t="shared" si="111"/>
        <v>0</v>
      </c>
      <c r="AA45" s="12">
        <f t="shared" si="111"/>
        <v>0</v>
      </c>
      <c r="AB45" s="12">
        <f t="shared" si="111"/>
        <v>0</v>
      </c>
      <c r="AC45" s="12">
        <f t="shared" si="111"/>
        <v>14000</v>
      </c>
      <c r="AD45" s="12">
        <f t="shared" si="111"/>
        <v>14000</v>
      </c>
      <c r="AE45" s="12">
        <f t="shared" si="111"/>
        <v>14000</v>
      </c>
      <c r="AF45" s="12">
        <f t="shared" ref="AF45:AQ45" si="112">($E$41/12)*AF99</f>
        <v>14700</v>
      </c>
      <c r="AG45" s="12">
        <f t="shared" si="112"/>
        <v>14700</v>
      </c>
      <c r="AH45" s="12">
        <f t="shared" si="112"/>
        <v>14700</v>
      </c>
      <c r="AI45" s="12">
        <f t="shared" si="112"/>
        <v>14700</v>
      </c>
      <c r="AJ45" s="12">
        <f t="shared" si="112"/>
        <v>14700</v>
      </c>
      <c r="AK45" s="12">
        <f t="shared" si="112"/>
        <v>14700</v>
      </c>
      <c r="AL45" s="12">
        <f t="shared" si="112"/>
        <v>14700</v>
      </c>
      <c r="AM45" s="12">
        <f t="shared" si="112"/>
        <v>14700</v>
      </c>
      <c r="AN45" s="12">
        <f t="shared" si="112"/>
        <v>14700</v>
      </c>
      <c r="AO45" s="12">
        <f t="shared" si="112"/>
        <v>14700</v>
      </c>
      <c r="AP45" s="12">
        <f t="shared" si="112"/>
        <v>14700</v>
      </c>
      <c r="AQ45" s="12">
        <f t="shared" si="112"/>
        <v>14700</v>
      </c>
      <c r="AR45" s="12">
        <f t="shared" ref="AR45:BC45" si="113">($F$41/12)*AR99</f>
        <v>15435</v>
      </c>
      <c r="AS45" s="12">
        <f t="shared" si="113"/>
        <v>15435</v>
      </c>
      <c r="AT45" s="12">
        <f t="shared" si="113"/>
        <v>15435</v>
      </c>
      <c r="AU45" s="12">
        <f t="shared" si="113"/>
        <v>15435</v>
      </c>
      <c r="AV45" s="12">
        <f t="shared" si="113"/>
        <v>15435</v>
      </c>
      <c r="AW45" s="12">
        <f t="shared" si="113"/>
        <v>15435</v>
      </c>
      <c r="AX45" s="12">
        <f t="shared" si="113"/>
        <v>15435</v>
      </c>
      <c r="AY45" s="12">
        <f t="shared" si="113"/>
        <v>15435</v>
      </c>
      <c r="AZ45" s="12">
        <f t="shared" si="113"/>
        <v>15435</v>
      </c>
      <c r="BA45" s="12">
        <f t="shared" si="113"/>
        <v>15435</v>
      </c>
      <c r="BB45" s="12">
        <f t="shared" si="113"/>
        <v>15435</v>
      </c>
      <c r="BC45" s="12">
        <f t="shared" si="113"/>
        <v>15435</v>
      </c>
      <c r="BD45" s="12">
        <f t="shared" ref="BD45:BO45" si="114">($G$41/12)*BD99</f>
        <v>16206.75</v>
      </c>
      <c r="BE45" s="12">
        <f t="shared" si="114"/>
        <v>16206.75</v>
      </c>
      <c r="BF45" s="12">
        <f t="shared" si="114"/>
        <v>16206.75</v>
      </c>
      <c r="BG45" s="12">
        <f t="shared" si="114"/>
        <v>16206.75</v>
      </c>
      <c r="BH45" s="12">
        <f t="shared" si="114"/>
        <v>16206.75</v>
      </c>
      <c r="BI45" s="12">
        <f t="shared" si="114"/>
        <v>16206.75</v>
      </c>
      <c r="BJ45" s="12">
        <f t="shared" si="114"/>
        <v>16206.75</v>
      </c>
      <c r="BK45" s="12">
        <f t="shared" si="114"/>
        <v>16206.75</v>
      </c>
      <c r="BL45" s="12">
        <f t="shared" si="114"/>
        <v>16206.75</v>
      </c>
      <c r="BM45" s="12">
        <f t="shared" si="114"/>
        <v>16206.75</v>
      </c>
      <c r="BN45" s="12">
        <f t="shared" si="114"/>
        <v>16206.75</v>
      </c>
      <c r="BO45" s="12">
        <f t="shared" si="114"/>
        <v>16206.75</v>
      </c>
    </row>
    <row r="46" ht="15.75" hidden="1" customHeight="1">
      <c r="A46" s="184" t="s">
        <v>365</v>
      </c>
      <c r="B46" s="125">
        <v>0.05</v>
      </c>
      <c r="C46" s="172">
        <f>'People Costs'!C48</f>
        <v>100000</v>
      </c>
      <c r="D46" s="122">
        <f t="shared" ref="D46:G46" si="115">+C46*(1+$B$27)</f>
        <v>105000</v>
      </c>
      <c r="E46" s="122">
        <f t="shared" si="115"/>
        <v>110250</v>
      </c>
      <c r="F46" s="122">
        <f t="shared" si="115"/>
        <v>115762.5</v>
      </c>
      <c r="G46" s="122">
        <f t="shared" si="115"/>
        <v>121550.625</v>
      </c>
      <c r="H46" s="12">
        <f t="shared" ref="H46:S46" si="116">($C$41/12)*H100</f>
        <v>0</v>
      </c>
      <c r="I46" s="12">
        <f t="shared" si="116"/>
        <v>0</v>
      </c>
      <c r="J46" s="12">
        <f t="shared" si="116"/>
        <v>0</v>
      </c>
      <c r="K46" s="12">
        <f t="shared" si="116"/>
        <v>0</v>
      </c>
      <c r="L46" s="12">
        <f t="shared" si="116"/>
        <v>0</v>
      </c>
      <c r="M46" s="12">
        <f t="shared" si="116"/>
        <v>0</v>
      </c>
      <c r="N46" s="12">
        <f t="shared" si="116"/>
        <v>0</v>
      </c>
      <c r="O46" s="12">
        <f t="shared" si="116"/>
        <v>0</v>
      </c>
      <c r="P46" s="12">
        <f t="shared" si="116"/>
        <v>0</v>
      </c>
      <c r="Q46" s="12">
        <f t="shared" si="116"/>
        <v>0</v>
      </c>
      <c r="R46" s="12">
        <f t="shared" si="116"/>
        <v>0</v>
      </c>
      <c r="S46" s="12">
        <f t="shared" si="116"/>
        <v>0</v>
      </c>
      <c r="T46" s="12">
        <f t="shared" ref="T46:AE46" si="117">($D$41/12)*T100</f>
        <v>0</v>
      </c>
      <c r="U46" s="12">
        <f t="shared" si="117"/>
        <v>0</v>
      </c>
      <c r="V46" s="12">
        <f t="shared" si="117"/>
        <v>0</v>
      </c>
      <c r="W46" s="12">
        <f t="shared" si="117"/>
        <v>0</v>
      </c>
      <c r="X46" s="12">
        <f t="shared" si="117"/>
        <v>0</v>
      </c>
      <c r="Y46" s="12">
        <f t="shared" si="117"/>
        <v>0</v>
      </c>
      <c r="Z46" s="12">
        <f t="shared" si="117"/>
        <v>0</v>
      </c>
      <c r="AA46" s="12">
        <f t="shared" si="117"/>
        <v>0</v>
      </c>
      <c r="AB46" s="12">
        <f t="shared" si="117"/>
        <v>0</v>
      </c>
      <c r="AC46" s="12">
        <f t="shared" si="117"/>
        <v>14000</v>
      </c>
      <c r="AD46" s="12">
        <f t="shared" si="117"/>
        <v>14000</v>
      </c>
      <c r="AE46" s="12">
        <f t="shared" si="117"/>
        <v>14000</v>
      </c>
      <c r="AF46" s="12">
        <f t="shared" ref="AF46:AQ46" si="118">($E$41/12)*AF100</f>
        <v>14700</v>
      </c>
      <c r="AG46" s="12">
        <f t="shared" si="118"/>
        <v>14700</v>
      </c>
      <c r="AH46" s="12">
        <f t="shared" si="118"/>
        <v>14700</v>
      </c>
      <c r="AI46" s="12">
        <f t="shared" si="118"/>
        <v>14700</v>
      </c>
      <c r="AJ46" s="12">
        <f t="shared" si="118"/>
        <v>14700</v>
      </c>
      <c r="AK46" s="12">
        <f t="shared" si="118"/>
        <v>14700</v>
      </c>
      <c r="AL46" s="12">
        <f t="shared" si="118"/>
        <v>14700</v>
      </c>
      <c r="AM46" s="12">
        <f t="shared" si="118"/>
        <v>14700</v>
      </c>
      <c r="AN46" s="12">
        <f t="shared" si="118"/>
        <v>14700</v>
      </c>
      <c r="AO46" s="12">
        <f t="shared" si="118"/>
        <v>14700</v>
      </c>
      <c r="AP46" s="12">
        <f t="shared" si="118"/>
        <v>14700</v>
      </c>
      <c r="AQ46" s="12">
        <f t="shared" si="118"/>
        <v>14700</v>
      </c>
      <c r="AR46" s="12">
        <f t="shared" ref="AR46:BC46" si="119">($F$41/12)*AR100</f>
        <v>15435</v>
      </c>
      <c r="AS46" s="12">
        <f t="shared" si="119"/>
        <v>15435</v>
      </c>
      <c r="AT46" s="12">
        <f t="shared" si="119"/>
        <v>15435</v>
      </c>
      <c r="AU46" s="12">
        <f t="shared" si="119"/>
        <v>15435</v>
      </c>
      <c r="AV46" s="12">
        <f t="shared" si="119"/>
        <v>15435</v>
      </c>
      <c r="AW46" s="12">
        <f t="shared" si="119"/>
        <v>15435</v>
      </c>
      <c r="AX46" s="12">
        <f t="shared" si="119"/>
        <v>15435</v>
      </c>
      <c r="AY46" s="12">
        <f t="shared" si="119"/>
        <v>15435</v>
      </c>
      <c r="AZ46" s="12">
        <f t="shared" si="119"/>
        <v>15435</v>
      </c>
      <c r="BA46" s="12">
        <f t="shared" si="119"/>
        <v>15435</v>
      </c>
      <c r="BB46" s="12">
        <f t="shared" si="119"/>
        <v>15435</v>
      </c>
      <c r="BC46" s="12">
        <f t="shared" si="119"/>
        <v>15435</v>
      </c>
      <c r="BD46" s="12">
        <f t="shared" ref="BD46:BO46" si="120">($G$41/12)*BD100</f>
        <v>16206.75</v>
      </c>
      <c r="BE46" s="12">
        <f t="shared" si="120"/>
        <v>16206.75</v>
      </c>
      <c r="BF46" s="12">
        <f t="shared" si="120"/>
        <v>16206.75</v>
      </c>
      <c r="BG46" s="12">
        <f t="shared" si="120"/>
        <v>16206.75</v>
      </c>
      <c r="BH46" s="12">
        <f t="shared" si="120"/>
        <v>16206.75</v>
      </c>
      <c r="BI46" s="12">
        <f t="shared" si="120"/>
        <v>16206.75</v>
      </c>
      <c r="BJ46" s="12">
        <f t="shared" si="120"/>
        <v>16206.75</v>
      </c>
      <c r="BK46" s="12">
        <f t="shared" si="120"/>
        <v>16206.75</v>
      </c>
      <c r="BL46" s="12">
        <f t="shared" si="120"/>
        <v>16206.75</v>
      </c>
      <c r="BM46" s="12">
        <f t="shared" si="120"/>
        <v>16206.75</v>
      </c>
      <c r="BN46" s="12">
        <f t="shared" si="120"/>
        <v>16206.75</v>
      </c>
      <c r="BO46" s="12">
        <f t="shared" si="120"/>
        <v>16206.75</v>
      </c>
    </row>
    <row r="47" ht="15.75" hidden="1" customHeight="1">
      <c r="A47" s="184" t="s">
        <v>366</v>
      </c>
      <c r="B47" s="125">
        <v>0.05</v>
      </c>
      <c r="C47" s="172">
        <f>'People Costs'!C49</f>
        <v>95000</v>
      </c>
      <c r="D47" s="122">
        <f t="shared" ref="D47:G47" si="121">+C47*(1+$B$27)</f>
        <v>99750</v>
      </c>
      <c r="E47" s="122">
        <f t="shared" si="121"/>
        <v>104737.5</v>
      </c>
      <c r="F47" s="122">
        <f t="shared" si="121"/>
        <v>109974.375</v>
      </c>
      <c r="G47" s="122">
        <f t="shared" si="121"/>
        <v>115473.0938</v>
      </c>
      <c r="H47" s="12">
        <f t="shared" ref="H47:S47" si="122">($C$41/12)*H101</f>
        <v>0</v>
      </c>
      <c r="I47" s="12">
        <f t="shared" si="122"/>
        <v>0</v>
      </c>
      <c r="J47" s="12">
        <f t="shared" si="122"/>
        <v>0</v>
      </c>
      <c r="K47" s="12">
        <f t="shared" si="122"/>
        <v>0</v>
      </c>
      <c r="L47" s="12">
        <f t="shared" si="122"/>
        <v>0</v>
      </c>
      <c r="M47" s="12">
        <f t="shared" si="122"/>
        <v>0</v>
      </c>
      <c r="N47" s="12">
        <f t="shared" si="122"/>
        <v>0</v>
      </c>
      <c r="O47" s="12">
        <f t="shared" si="122"/>
        <v>0</v>
      </c>
      <c r="P47" s="12">
        <f t="shared" si="122"/>
        <v>0</v>
      </c>
      <c r="Q47" s="12">
        <f t="shared" si="122"/>
        <v>0</v>
      </c>
      <c r="R47" s="12">
        <f t="shared" si="122"/>
        <v>0</v>
      </c>
      <c r="S47" s="12">
        <f t="shared" si="122"/>
        <v>0</v>
      </c>
      <c r="T47" s="12">
        <f t="shared" ref="T47:AE47" si="123">($D$41/12)*T101</f>
        <v>0</v>
      </c>
      <c r="U47" s="12">
        <f t="shared" si="123"/>
        <v>0</v>
      </c>
      <c r="V47" s="12">
        <f t="shared" si="123"/>
        <v>0</v>
      </c>
      <c r="W47" s="12">
        <f t="shared" si="123"/>
        <v>0</v>
      </c>
      <c r="X47" s="12">
        <f t="shared" si="123"/>
        <v>0</v>
      </c>
      <c r="Y47" s="12">
        <f t="shared" si="123"/>
        <v>0</v>
      </c>
      <c r="Z47" s="12">
        <f t="shared" si="123"/>
        <v>0</v>
      </c>
      <c r="AA47" s="12">
        <f t="shared" si="123"/>
        <v>0</v>
      </c>
      <c r="AB47" s="12">
        <f t="shared" si="123"/>
        <v>0</v>
      </c>
      <c r="AC47" s="12">
        <f t="shared" si="123"/>
        <v>0</v>
      </c>
      <c r="AD47" s="12">
        <f t="shared" si="123"/>
        <v>14000</v>
      </c>
      <c r="AE47" s="12">
        <f t="shared" si="123"/>
        <v>14000</v>
      </c>
      <c r="AF47" s="12">
        <f t="shared" ref="AF47:AQ47" si="124">($E$41/12)*AF101</f>
        <v>14700</v>
      </c>
      <c r="AG47" s="12">
        <f t="shared" si="124"/>
        <v>14700</v>
      </c>
      <c r="AH47" s="12">
        <f t="shared" si="124"/>
        <v>14700</v>
      </c>
      <c r="AI47" s="12">
        <f t="shared" si="124"/>
        <v>14700</v>
      </c>
      <c r="AJ47" s="12">
        <f t="shared" si="124"/>
        <v>14700</v>
      </c>
      <c r="AK47" s="12">
        <f t="shared" si="124"/>
        <v>14700</v>
      </c>
      <c r="AL47" s="12">
        <f t="shared" si="124"/>
        <v>14700</v>
      </c>
      <c r="AM47" s="12">
        <f t="shared" si="124"/>
        <v>14700</v>
      </c>
      <c r="AN47" s="12">
        <f t="shared" si="124"/>
        <v>14700</v>
      </c>
      <c r="AO47" s="12">
        <f t="shared" si="124"/>
        <v>14700</v>
      </c>
      <c r="AP47" s="12">
        <f t="shared" si="124"/>
        <v>14700</v>
      </c>
      <c r="AQ47" s="12">
        <f t="shared" si="124"/>
        <v>14700</v>
      </c>
      <c r="AR47" s="12">
        <f t="shared" ref="AR47:BC47" si="125">($F$41/12)*AR101</f>
        <v>15435</v>
      </c>
      <c r="AS47" s="12">
        <f t="shared" si="125"/>
        <v>15435</v>
      </c>
      <c r="AT47" s="12">
        <f t="shared" si="125"/>
        <v>15435</v>
      </c>
      <c r="AU47" s="12">
        <f t="shared" si="125"/>
        <v>15435</v>
      </c>
      <c r="AV47" s="12">
        <f t="shared" si="125"/>
        <v>15435</v>
      </c>
      <c r="AW47" s="12">
        <f t="shared" si="125"/>
        <v>15435</v>
      </c>
      <c r="AX47" s="12">
        <f t="shared" si="125"/>
        <v>15435</v>
      </c>
      <c r="AY47" s="12">
        <f t="shared" si="125"/>
        <v>15435</v>
      </c>
      <c r="AZ47" s="12">
        <f t="shared" si="125"/>
        <v>15435</v>
      </c>
      <c r="BA47" s="12">
        <f t="shared" si="125"/>
        <v>15435</v>
      </c>
      <c r="BB47" s="12">
        <f t="shared" si="125"/>
        <v>15435</v>
      </c>
      <c r="BC47" s="12">
        <f t="shared" si="125"/>
        <v>15435</v>
      </c>
      <c r="BD47" s="12">
        <f t="shared" ref="BD47:BO47" si="126">($G$41/12)*BD101</f>
        <v>16206.75</v>
      </c>
      <c r="BE47" s="12">
        <f t="shared" si="126"/>
        <v>16206.75</v>
      </c>
      <c r="BF47" s="12">
        <f t="shared" si="126"/>
        <v>16206.75</v>
      </c>
      <c r="BG47" s="12">
        <f t="shared" si="126"/>
        <v>16206.75</v>
      </c>
      <c r="BH47" s="12">
        <f t="shared" si="126"/>
        <v>16206.75</v>
      </c>
      <c r="BI47" s="12">
        <f t="shared" si="126"/>
        <v>16206.75</v>
      </c>
      <c r="BJ47" s="12">
        <f t="shared" si="126"/>
        <v>16206.75</v>
      </c>
      <c r="BK47" s="12">
        <f t="shared" si="126"/>
        <v>16206.75</v>
      </c>
      <c r="BL47" s="12">
        <f t="shared" si="126"/>
        <v>16206.75</v>
      </c>
      <c r="BM47" s="12">
        <f t="shared" si="126"/>
        <v>16206.75</v>
      </c>
      <c r="BN47" s="12">
        <f t="shared" si="126"/>
        <v>16206.75</v>
      </c>
      <c r="BO47" s="12">
        <f t="shared" si="126"/>
        <v>16206.75</v>
      </c>
    </row>
    <row r="48" ht="15.75" hidden="1" customHeight="1">
      <c r="A48" s="184" t="s">
        <v>367</v>
      </c>
      <c r="B48" s="125">
        <v>0.05</v>
      </c>
      <c r="C48" s="172">
        <f>'People Costs'!C50</f>
        <v>90000</v>
      </c>
      <c r="D48" s="122">
        <f t="shared" ref="D48:G48" si="127">+C48*(1+$B$27)</f>
        <v>94500</v>
      </c>
      <c r="E48" s="122">
        <f t="shared" si="127"/>
        <v>99225</v>
      </c>
      <c r="F48" s="122">
        <f t="shared" si="127"/>
        <v>104186.25</v>
      </c>
      <c r="G48" s="122">
        <f t="shared" si="127"/>
        <v>109395.5625</v>
      </c>
      <c r="H48" s="12">
        <f t="shared" ref="H48:S48" si="128">($C$41/12)*H102</f>
        <v>0</v>
      </c>
      <c r="I48" s="12">
        <f t="shared" si="128"/>
        <v>0</v>
      </c>
      <c r="J48" s="12">
        <f t="shared" si="128"/>
        <v>0</v>
      </c>
      <c r="K48" s="12">
        <f t="shared" si="128"/>
        <v>0</v>
      </c>
      <c r="L48" s="12">
        <f t="shared" si="128"/>
        <v>0</v>
      </c>
      <c r="M48" s="12">
        <f t="shared" si="128"/>
        <v>0</v>
      </c>
      <c r="N48" s="12">
        <f t="shared" si="128"/>
        <v>0</v>
      </c>
      <c r="O48" s="12">
        <f t="shared" si="128"/>
        <v>0</v>
      </c>
      <c r="P48" s="12">
        <f t="shared" si="128"/>
        <v>0</v>
      </c>
      <c r="Q48" s="12">
        <f t="shared" si="128"/>
        <v>0</v>
      </c>
      <c r="R48" s="12">
        <f t="shared" si="128"/>
        <v>0</v>
      </c>
      <c r="S48" s="12">
        <f t="shared" si="128"/>
        <v>0</v>
      </c>
      <c r="T48" s="12">
        <f t="shared" ref="T48:AE48" si="129">($D$41/12)*T102</f>
        <v>0</v>
      </c>
      <c r="U48" s="12">
        <f t="shared" si="129"/>
        <v>0</v>
      </c>
      <c r="V48" s="12">
        <f t="shared" si="129"/>
        <v>0</v>
      </c>
      <c r="W48" s="12">
        <f t="shared" si="129"/>
        <v>0</v>
      </c>
      <c r="X48" s="12">
        <f t="shared" si="129"/>
        <v>0</v>
      </c>
      <c r="Y48" s="12">
        <f t="shared" si="129"/>
        <v>0</v>
      </c>
      <c r="Z48" s="12">
        <f t="shared" si="129"/>
        <v>0</v>
      </c>
      <c r="AA48" s="12">
        <f t="shared" si="129"/>
        <v>0</v>
      </c>
      <c r="AB48" s="12">
        <f t="shared" si="129"/>
        <v>0</v>
      </c>
      <c r="AC48" s="12">
        <f t="shared" si="129"/>
        <v>0</v>
      </c>
      <c r="AD48" s="12">
        <f t="shared" si="129"/>
        <v>14000</v>
      </c>
      <c r="AE48" s="12">
        <f t="shared" si="129"/>
        <v>14000</v>
      </c>
      <c r="AF48" s="12">
        <f t="shared" ref="AF48:AQ48" si="130">($E$41/12)*AF102</f>
        <v>14700</v>
      </c>
      <c r="AG48" s="12">
        <f t="shared" si="130"/>
        <v>14700</v>
      </c>
      <c r="AH48" s="12">
        <f t="shared" si="130"/>
        <v>14700</v>
      </c>
      <c r="AI48" s="12">
        <f t="shared" si="130"/>
        <v>14700</v>
      </c>
      <c r="AJ48" s="12">
        <f t="shared" si="130"/>
        <v>14700</v>
      </c>
      <c r="AK48" s="12">
        <f t="shared" si="130"/>
        <v>14700</v>
      </c>
      <c r="AL48" s="12">
        <f t="shared" si="130"/>
        <v>14700</v>
      </c>
      <c r="AM48" s="12">
        <f t="shared" si="130"/>
        <v>14700</v>
      </c>
      <c r="AN48" s="12">
        <f t="shared" si="130"/>
        <v>14700</v>
      </c>
      <c r="AO48" s="12">
        <f t="shared" si="130"/>
        <v>14700</v>
      </c>
      <c r="AP48" s="12">
        <f t="shared" si="130"/>
        <v>14700</v>
      </c>
      <c r="AQ48" s="12">
        <f t="shared" si="130"/>
        <v>14700</v>
      </c>
      <c r="AR48" s="12">
        <f t="shared" ref="AR48:BC48" si="131">($F$41/12)*AR102</f>
        <v>15435</v>
      </c>
      <c r="AS48" s="12">
        <f t="shared" si="131"/>
        <v>15435</v>
      </c>
      <c r="AT48" s="12">
        <f t="shared" si="131"/>
        <v>15435</v>
      </c>
      <c r="AU48" s="12">
        <f t="shared" si="131"/>
        <v>15435</v>
      </c>
      <c r="AV48" s="12">
        <f t="shared" si="131"/>
        <v>15435</v>
      </c>
      <c r="AW48" s="12">
        <f t="shared" si="131"/>
        <v>15435</v>
      </c>
      <c r="AX48" s="12">
        <f t="shared" si="131"/>
        <v>15435</v>
      </c>
      <c r="AY48" s="12">
        <f t="shared" si="131"/>
        <v>15435</v>
      </c>
      <c r="AZ48" s="12">
        <f t="shared" si="131"/>
        <v>15435</v>
      </c>
      <c r="BA48" s="12">
        <f t="shared" si="131"/>
        <v>15435</v>
      </c>
      <c r="BB48" s="12">
        <f t="shared" si="131"/>
        <v>15435</v>
      </c>
      <c r="BC48" s="12">
        <f t="shared" si="131"/>
        <v>15435</v>
      </c>
      <c r="BD48" s="12">
        <f t="shared" ref="BD48:BO48" si="132">($G$41/12)*BD102</f>
        <v>16206.75</v>
      </c>
      <c r="BE48" s="12">
        <f t="shared" si="132"/>
        <v>16206.75</v>
      </c>
      <c r="BF48" s="12">
        <f t="shared" si="132"/>
        <v>16206.75</v>
      </c>
      <c r="BG48" s="12">
        <f t="shared" si="132"/>
        <v>16206.75</v>
      </c>
      <c r="BH48" s="12">
        <f t="shared" si="132"/>
        <v>16206.75</v>
      </c>
      <c r="BI48" s="12">
        <f t="shared" si="132"/>
        <v>16206.75</v>
      </c>
      <c r="BJ48" s="12">
        <f t="shared" si="132"/>
        <v>16206.75</v>
      </c>
      <c r="BK48" s="12">
        <f t="shared" si="132"/>
        <v>16206.75</v>
      </c>
      <c r="BL48" s="12">
        <f t="shared" si="132"/>
        <v>16206.75</v>
      </c>
      <c r="BM48" s="12">
        <f t="shared" si="132"/>
        <v>16206.75</v>
      </c>
      <c r="BN48" s="12">
        <f t="shared" si="132"/>
        <v>16206.75</v>
      </c>
      <c r="BO48" s="12">
        <f t="shared" si="132"/>
        <v>16206.75</v>
      </c>
    </row>
    <row r="49" ht="15.75" hidden="1" customHeight="1">
      <c r="A49" s="184" t="s">
        <v>251</v>
      </c>
      <c r="B49" s="125">
        <v>0.05</v>
      </c>
      <c r="C49" s="172">
        <f>'People Costs'!C51</f>
        <v>0</v>
      </c>
      <c r="D49" s="122">
        <f t="shared" ref="D49:G49" si="133">+C49*(1+$B$27)</f>
        <v>0</v>
      </c>
      <c r="E49" s="122">
        <f t="shared" si="133"/>
        <v>0</v>
      </c>
      <c r="F49" s="122">
        <f t="shared" si="133"/>
        <v>0</v>
      </c>
      <c r="G49" s="122">
        <f t="shared" si="133"/>
        <v>0</v>
      </c>
      <c r="H49" s="12">
        <f t="shared" ref="H49:S49" si="134">($C$41/12)*H103</f>
        <v>0</v>
      </c>
      <c r="I49" s="12">
        <f t="shared" si="134"/>
        <v>0</v>
      </c>
      <c r="J49" s="12">
        <f t="shared" si="134"/>
        <v>0</v>
      </c>
      <c r="K49" s="12">
        <f t="shared" si="134"/>
        <v>0</v>
      </c>
      <c r="L49" s="12">
        <f t="shared" si="134"/>
        <v>0</v>
      </c>
      <c r="M49" s="12">
        <f t="shared" si="134"/>
        <v>0</v>
      </c>
      <c r="N49" s="12">
        <f t="shared" si="134"/>
        <v>0</v>
      </c>
      <c r="O49" s="12">
        <f t="shared" si="134"/>
        <v>0</v>
      </c>
      <c r="P49" s="12">
        <f t="shared" si="134"/>
        <v>0</v>
      </c>
      <c r="Q49" s="12">
        <f t="shared" si="134"/>
        <v>0</v>
      </c>
      <c r="R49" s="12">
        <f t="shared" si="134"/>
        <v>0</v>
      </c>
      <c r="S49" s="12">
        <f t="shared" si="134"/>
        <v>0</v>
      </c>
      <c r="T49" s="12">
        <f t="shared" ref="T49:AE49" si="135">($D$41/12)*T103</f>
        <v>0</v>
      </c>
      <c r="U49" s="12">
        <f t="shared" si="135"/>
        <v>0</v>
      </c>
      <c r="V49" s="12">
        <f t="shared" si="135"/>
        <v>0</v>
      </c>
      <c r="W49" s="12">
        <f t="shared" si="135"/>
        <v>0</v>
      </c>
      <c r="X49" s="12">
        <f t="shared" si="135"/>
        <v>0</v>
      </c>
      <c r="Y49" s="12">
        <f t="shared" si="135"/>
        <v>0</v>
      </c>
      <c r="Z49" s="12">
        <f t="shared" si="135"/>
        <v>0</v>
      </c>
      <c r="AA49" s="12">
        <f t="shared" si="135"/>
        <v>0</v>
      </c>
      <c r="AB49" s="12">
        <f t="shared" si="135"/>
        <v>0</v>
      </c>
      <c r="AC49" s="12">
        <f t="shared" si="135"/>
        <v>0</v>
      </c>
      <c r="AD49" s="12">
        <f t="shared" si="135"/>
        <v>0</v>
      </c>
      <c r="AE49" s="12">
        <f t="shared" si="135"/>
        <v>0</v>
      </c>
      <c r="AF49" s="12">
        <f t="shared" ref="AF49:AQ49" si="136">($E$41/12)*AF103</f>
        <v>0</v>
      </c>
      <c r="AG49" s="12">
        <f t="shared" si="136"/>
        <v>0</v>
      </c>
      <c r="AH49" s="12">
        <f t="shared" si="136"/>
        <v>0</v>
      </c>
      <c r="AI49" s="12">
        <f t="shared" si="136"/>
        <v>0</v>
      </c>
      <c r="AJ49" s="12">
        <f t="shared" si="136"/>
        <v>0</v>
      </c>
      <c r="AK49" s="12">
        <f t="shared" si="136"/>
        <v>0</v>
      </c>
      <c r="AL49" s="12">
        <f t="shared" si="136"/>
        <v>0</v>
      </c>
      <c r="AM49" s="12">
        <f t="shared" si="136"/>
        <v>0</v>
      </c>
      <c r="AN49" s="12">
        <f t="shared" si="136"/>
        <v>0</v>
      </c>
      <c r="AO49" s="12">
        <f t="shared" si="136"/>
        <v>0</v>
      </c>
      <c r="AP49" s="12">
        <f t="shared" si="136"/>
        <v>0</v>
      </c>
      <c r="AQ49" s="12">
        <f t="shared" si="136"/>
        <v>0</v>
      </c>
      <c r="AR49" s="12">
        <f t="shared" ref="AR49:BC49" si="137">($F$41/12)*AR103</f>
        <v>0</v>
      </c>
      <c r="AS49" s="12">
        <f t="shared" si="137"/>
        <v>0</v>
      </c>
      <c r="AT49" s="12">
        <f t="shared" si="137"/>
        <v>0</v>
      </c>
      <c r="AU49" s="12">
        <f t="shared" si="137"/>
        <v>0</v>
      </c>
      <c r="AV49" s="12">
        <f t="shared" si="137"/>
        <v>0</v>
      </c>
      <c r="AW49" s="12">
        <f t="shared" si="137"/>
        <v>0</v>
      </c>
      <c r="AX49" s="12">
        <f t="shared" si="137"/>
        <v>0</v>
      </c>
      <c r="AY49" s="12">
        <f t="shared" si="137"/>
        <v>0</v>
      </c>
      <c r="AZ49" s="12">
        <f t="shared" si="137"/>
        <v>0</v>
      </c>
      <c r="BA49" s="12">
        <f t="shared" si="137"/>
        <v>0</v>
      </c>
      <c r="BB49" s="12">
        <f t="shared" si="137"/>
        <v>0</v>
      </c>
      <c r="BC49" s="12">
        <f t="shared" si="137"/>
        <v>0</v>
      </c>
      <c r="BD49" s="12">
        <f t="shared" ref="BD49:BO49" si="138">($G$41/12)*BD103</f>
        <v>0</v>
      </c>
      <c r="BE49" s="12">
        <f t="shared" si="138"/>
        <v>0</v>
      </c>
      <c r="BF49" s="12">
        <f t="shared" si="138"/>
        <v>0</v>
      </c>
      <c r="BG49" s="12">
        <f t="shared" si="138"/>
        <v>0</v>
      </c>
      <c r="BH49" s="12">
        <f t="shared" si="138"/>
        <v>0</v>
      </c>
      <c r="BI49" s="12">
        <f t="shared" si="138"/>
        <v>0</v>
      </c>
      <c r="BJ49" s="12">
        <f t="shared" si="138"/>
        <v>0</v>
      </c>
      <c r="BK49" s="12">
        <f t="shared" si="138"/>
        <v>0</v>
      </c>
      <c r="BL49" s="12">
        <f t="shared" si="138"/>
        <v>0</v>
      </c>
      <c r="BM49" s="12">
        <f t="shared" si="138"/>
        <v>0</v>
      </c>
      <c r="BN49" s="12">
        <f t="shared" si="138"/>
        <v>0</v>
      </c>
      <c r="BO49" s="12">
        <f t="shared" si="138"/>
        <v>0</v>
      </c>
    </row>
    <row r="50" ht="15.75" hidden="1" customHeight="1">
      <c r="A50" s="76" t="s">
        <v>252</v>
      </c>
      <c r="B50" s="76"/>
      <c r="C50" s="70"/>
      <c r="D50" s="70"/>
      <c r="E50" s="70"/>
      <c r="F50" s="70"/>
      <c r="G50" s="70"/>
      <c r="H50" s="181">
        <f t="shared" ref="H50:BO50" si="139">SUM(H41:H49)</f>
        <v>0</v>
      </c>
      <c r="I50" s="181">
        <f t="shared" si="139"/>
        <v>0</v>
      </c>
      <c r="J50" s="181">
        <f t="shared" si="139"/>
        <v>0</v>
      </c>
      <c r="K50" s="181">
        <f t="shared" si="139"/>
        <v>0</v>
      </c>
      <c r="L50" s="181">
        <f t="shared" si="139"/>
        <v>0</v>
      </c>
      <c r="M50" s="181">
        <f t="shared" si="139"/>
        <v>0</v>
      </c>
      <c r="N50" s="181">
        <f t="shared" si="139"/>
        <v>0</v>
      </c>
      <c r="O50" s="181">
        <f t="shared" si="139"/>
        <v>0</v>
      </c>
      <c r="P50" s="181">
        <f t="shared" si="139"/>
        <v>0</v>
      </c>
      <c r="Q50" s="181">
        <f t="shared" si="139"/>
        <v>0</v>
      </c>
      <c r="R50" s="181">
        <f t="shared" si="139"/>
        <v>0</v>
      </c>
      <c r="S50" s="181">
        <f t="shared" si="139"/>
        <v>0</v>
      </c>
      <c r="T50" s="181">
        <f t="shared" si="139"/>
        <v>7000</v>
      </c>
      <c r="U50" s="181">
        <f t="shared" si="139"/>
        <v>14000</v>
      </c>
      <c r="V50" s="181">
        <f t="shared" si="139"/>
        <v>14000</v>
      </c>
      <c r="W50" s="181">
        <f t="shared" si="139"/>
        <v>14000</v>
      </c>
      <c r="X50" s="181">
        <f t="shared" si="139"/>
        <v>14000</v>
      </c>
      <c r="Y50" s="181">
        <f t="shared" si="139"/>
        <v>14000</v>
      </c>
      <c r="Z50" s="181">
        <f t="shared" si="139"/>
        <v>14000</v>
      </c>
      <c r="AA50" s="181">
        <f t="shared" si="139"/>
        <v>56000</v>
      </c>
      <c r="AB50" s="181">
        <f t="shared" si="139"/>
        <v>56000</v>
      </c>
      <c r="AC50" s="181">
        <f t="shared" si="139"/>
        <v>84000</v>
      </c>
      <c r="AD50" s="181">
        <f t="shared" si="139"/>
        <v>112000</v>
      </c>
      <c r="AE50" s="181">
        <f t="shared" si="139"/>
        <v>112000</v>
      </c>
      <c r="AF50" s="181">
        <f t="shared" si="139"/>
        <v>117600</v>
      </c>
      <c r="AG50" s="181">
        <f t="shared" si="139"/>
        <v>117600</v>
      </c>
      <c r="AH50" s="181">
        <f t="shared" si="139"/>
        <v>117600</v>
      </c>
      <c r="AI50" s="181">
        <f t="shared" si="139"/>
        <v>117600</v>
      </c>
      <c r="AJ50" s="181">
        <f t="shared" si="139"/>
        <v>117600</v>
      </c>
      <c r="AK50" s="181">
        <f t="shared" si="139"/>
        <v>117600</v>
      </c>
      <c r="AL50" s="181">
        <f t="shared" si="139"/>
        <v>117600</v>
      </c>
      <c r="AM50" s="181">
        <f t="shared" si="139"/>
        <v>117600</v>
      </c>
      <c r="AN50" s="181">
        <f t="shared" si="139"/>
        <v>117600</v>
      </c>
      <c r="AO50" s="181">
        <f t="shared" si="139"/>
        <v>117600</v>
      </c>
      <c r="AP50" s="181">
        <f t="shared" si="139"/>
        <v>117600</v>
      </c>
      <c r="AQ50" s="181">
        <f t="shared" si="139"/>
        <v>117600</v>
      </c>
      <c r="AR50" s="181">
        <f t="shared" si="139"/>
        <v>123480</v>
      </c>
      <c r="AS50" s="181">
        <f t="shared" si="139"/>
        <v>123480</v>
      </c>
      <c r="AT50" s="181">
        <f t="shared" si="139"/>
        <v>123480</v>
      </c>
      <c r="AU50" s="181">
        <f t="shared" si="139"/>
        <v>123480</v>
      </c>
      <c r="AV50" s="181">
        <f t="shared" si="139"/>
        <v>123480</v>
      </c>
      <c r="AW50" s="181">
        <f t="shared" si="139"/>
        <v>123480</v>
      </c>
      <c r="AX50" s="181">
        <f t="shared" si="139"/>
        <v>123480</v>
      </c>
      <c r="AY50" s="181">
        <f t="shared" si="139"/>
        <v>123480</v>
      </c>
      <c r="AZ50" s="181">
        <f t="shared" si="139"/>
        <v>123480</v>
      </c>
      <c r="BA50" s="181">
        <f t="shared" si="139"/>
        <v>123480</v>
      </c>
      <c r="BB50" s="181">
        <f t="shared" si="139"/>
        <v>123480</v>
      </c>
      <c r="BC50" s="181">
        <f t="shared" si="139"/>
        <v>123480</v>
      </c>
      <c r="BD50" s="181">
        <f t="shared" si="139"/>
        <v>129654</v>
      </c>
      <c r="BE50" s="181">
        <f t="shared" si="139"/>
        <v>129654</v>
      </c>
      <c r="BF50" s="181">
        <f t="shared" si="139"/>
        <v>129654</v>
      </c>
      <c r="BG50" s="181">
        <f t="shared" si="139"/>
        <v>129654</v>
      </c>
      <c r="BH50" s="181">
        <f t="shared" si="139"/>
        <v>129654</v>
      </c>
      <c r="BI50" s="181">
        <f t="shared" si="139"/>
        <v>129654</v>
      </c>
      <c r="BJ50" s="181">
        <f t="shared" si="139"/>
        <v>129654</v>
      </c>
      <c r="BK50" s="181">
        <f t="shared" si="139"/>
        <v>129654</v>
      </c>
      <c r="BL50" s="181">
        <f t="shared" si="139"/>
        <v>129654</v>
      </c>
      <c r="BM50" s="181">
        <f t="shared" si="139"/>
        <v>129654</v>
      </c>
      <c r="BN50" s="181">
        <f t="shared" si="139"/>
        <v>129654</v>
      </c>
      <c r="BO50" s="181">
        <f t="shared" si="139"/>
        <v>129654</v>
      </c>
    </row>
    <row r="51" ht="15.75" hidden="1" customHeight="1">
      <c r="A51" s="71" t="s">
        <v>253</v>
      </c>
      <c r="B51" s="71"/>
      <c r="C51" s="182"/>
      <c r="D51" s="182"/>
      <c r="E51" s="182"/>
      <c r="F51" s="182"/>
      <c r="G51" s="18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</row>
    <row r="52" ht="15.75" hidden="1" customHeight="1">
      <c r="A52" s="1" t="s">
        <v>222</v>
      </c>
      <c r="B52" s="1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</row>
    <row r="53" ht="15.75" hidden="1" customHeight="1">
      <c r="A53" s="79" t="s">
        <v>254</v>
      </c>
      <c r="B53" s="79"/>
      <c r="C53" s="110"/>
      <c r="D53" s="110"/>
      <c r="E53" s="110"/>
      <c r="F53" s="110"/>
      <c r="G53" s="110"/>
      <c r="H53" s="178">
        <f>+H54</f>
        <v>0</v>
      </c>
      <c r="I53" s="178">
        <f t="shared" ref="I53:BO53" si="140">+I54-H54</f>
        <v>0</v>
      </c>
      <c r="J53" s="178">
        <f t="shared" si="140"/>
        <v>0</v>
      </c>
      <c r="K53" s="178">
        <f t="shared" si="140"/>
        <v>1</v>
      </c>
      <c r="L53" s="178">
        <f t="shared" si="140"/>
        <v>0</v>
      </c>
      <c r="M53" s="178">
        <f t="shared" si="140"/>
        <v>0</v>
      </c>
      <c r="N53" s="178">
        <f t="shared" si="140"/>
        <v>0</v>
      </c>
      <c r="O53" s="178">
        <f t="shared" si="140"/>
        <v>1</v>
      </c>
      <c r="P53" s="178">
        <f t="shared" si="140"/>
        <v>3</v>
      </c>
      <c r="Q53" s="178">
        <f t="shared" si="140"/>
        <v>5</v>
      </c>
      <c r="R53" s="178">
        <f t="shared" si="140"/>
        <v>0</v>
      </c>
      <c r="S53" s="178">
        <f t="shared" si="140"/>
        <v>1</v>
      </c>
      <c r="T53" s="178">
        <f t="shared" si="140"/>
        <v>0</v>
      </c>
      <c r="U53" s="178">
        <f t="shared" si="140"/>
        <v>0</v>
      </c>
      <c r="V53" s="178">
        <f t="shared" si="140"/>
        <v>0</v>
      </c>
      <c r="W53" s="178">
        <f t="shared" si="140"/>
        <v>0</v>
      </c>
      <c r="X53" s="178">
        <f t="shared" si="140"/>
        <v>0</v>
      </c>
      <c r="Y53" s="178">
        <f t="shared" si="140"/>
        <v>0</v>
      </c>
      <c r="Z53" s="178">
        <f t="shared" si="140"/>
        <v>0</v>
      </c>
      <c r="AA53" s="178">
        <f t="shared" si="140"/>
        <v>5</v>
      </c>
      <c r="AB53" s="178">
        <f t="shared" si="140"/>
        <v>0</v>
      </c>
      <c r="AC53" s="178">
        <f t="shared" si="140"/>
        <v>0</v>
      </c>
      <c r="AD53" s="178">
        <f t="shared" si="140"/>
        <v>0</v>
      </c>
      <c r="AE53" s="178">
        <f t="shared" si="140"/>
        <v>2</v>
      </c>
      <c r="AF53" s="178">
        <f t="shared" si="140"/>
        <v>-1</v>
      </c>
      <c r="AG53" s="178">
        <f t="shared" si="140"/>
        <v>0</v>
      </c>
      <c r="AH53" s="178">
        <f t="shared" si="140"/>
        <v>0</v>
      </c>
      <c r="AI53" s="178">
        <f t="shared" si="140"/>
        <v>0</v>
      </c>
      <c r="AJ53" s="178">
        <f t="shared" si="140"/>
        <v>0</v>
      </c>
      <c r="AK53" s="178">
        <f t="shared" si="140"/>
        <v>0</v>
      </c>
      <c r="AL53" s="178">
        <f t="shared" si="140"/>
        <v>0</v>
      </c>
      <c r="AM53" s="178">
        <f t="shared" si="140"/>
        <v>0</v>
      </c>
      <c r="AN53" s="178">
        <f t="shared" si="140"/>
        <v>0</v>
      </c>
      <c r="AO53" s="178">
        <f t="shared" si="140"/>
        <v>0</v>
      </c>
      <c r="AP53" s="178">
        <f t="shared" si="140"/>
        <v>0</v>
      </c>
      <c r="AQ53" s="178">
        <f t="shared" si="140"/>
        <v>0</v>
      </c>
      <c r="AR53" s="178">
        <f t="shared" si="140"/>
        <v>0</v>
      </c>
      <c r="AS53" s="178">
        <f t="shared" si="140"/>
        <v>0</v>
      </c>
      <c r="AT53" s="178">
        <f t="shared" si="140"/>
        <v>0</v>
      </c>
      <c r="AU53" s="178">
        <f t="shared" si="140"/>
        <v>0</v>
      </c>
      <c r="AV53" s="178">
        <f t="shared" si="140"/>
        <v>0</v>
      </c>
      <c r="AW53" s="178">
        <f t="shared" si="140"/>
        <v>0</v>
      </c>
      <c r="AX53" s="178">
        <f t="shared" si="140"/>
        <v>0</v>
      </c>
      <c r="AY53" s="178">
        <f t="shared" si="140"/>
        <v>0</v>
      </c>
      <c r="AZ53" s="178">
        <f t="shared" si="140"/>
        <v>0</v>
      </c>
      <c r="BA53" s="178">
        <f t="shared" si="140"/>
        <v>0</v>
      </c>
      <c r="BB53" s="178">
        <f t="shared" si="140"/>
        <v>0</v>
      </c>
      <c r="BC53" s="178">
        <f t="shared" si="140"/>
        <v>0</v>
      </c>
      <c r="BD53" s="178">
        <f t="shared" si="140"/>
        <v>0</v>
      </c>
      <c r="BE53" s="178">
        <f t="shared" si="140"/>
        <v>0</v>
      </c>
      <c r="BF53" s="178">
        <f t="shared" si="140"/>
        <v>0</v>
      </c>
      <c r="BG53" s="178">
        <f t="shared" si="140"/>
        <v>0</v>
      </c>
      <c r="BH53" s="178">
        <f t="shared" si="140"/>
        <v>0</v>
      </c>
      <c r="BI53" s="178">
        <f t="shared" si="140"/>
        <v>0</v>
      </c>
      <c r="BJ53" s="178">
        <f t="shared" si="140"/>
        <v>0</v>
      </c>
      <c r="BK53" s="178">
        <f t="shared" si="140"/>
        <v>0</v>
      </c>
      <c r="BL53" s="178">
        <f t="shared" si="140"/>
        <v>0</v>
      </c>
      <c r="BM53" s="178">
        <f t="shared" si="140"/>
        <v>0</v>
      </c>
      <c r="BN53" s="178">
        <f t="shared" si="140"/>
        <v>0</v>
      </c>
      <c r="BO53" s="178">
        <f t="shared" si="140"/>
        <v>0</v>
      </c>
    </row>
    <row r="54" ht="15.75" hidden="1" customHeight="1">
      <c r="A54" s="76" t="s">
        <v>255</v>
      </c>
      <c r="B54" s="76"/>
      <c r="C54" s="70"/>
      <c r="D54" s="70"/>
      <c r="E54" s="70"/>
      <c r="F54" s="70"/>
      <c r="G54" s="70"/>
      <c r="H54" s="180">
        <f t="shared" ref="H54:BO54" si="141">+H127</f>
        <v>0</v>
      </c>
      <c r="I54" s="180">
        <f t="shared" si="141"/>
        <v>0</v>
      </c>
      <c r="J54" s="180">
        <f t="shared" si="141"/>
        <v>0</v>
      </c>
      <c r="K54" s="180">
        <f t="shared" si="141"/>
        <v>1</v>
      </c>
      <c r="L54" s="180">
        <f t="shared" si="141"/>
        <v>1</v>
      </c>
      <c r="M54" s="180">
        <f t="shared" si="141"/>
        <v>1</v>
      </c>
      <c r="N54" s="180">
        <f t="shared" si="141"/>
        <v>1</v>
      </c>
      <c r="O54" s="180">
        <f t="shared" si="141"/>
        <v>2</v>
      </c>
      <c r="P54" s="180">
        <f t="shared" si="141"/>
        <v>5</v>
      </c>
      <c r="Q54" s="180">
        <f t="shared" si="141"/>
        <v>10</v>
      </c>
      <c r="R54" s="180">
        <f t="shared" si="141"/>
        <v>10</v>
      </c>
      <c r="S54" s="180">
        <f t="shared" si="141"/>
        <v>11</v>
      </c>
      <c r="T54" s="180">
        <f t="shared" si="141"/>
        <v>11</v>
      </c>
      <c r="U54" s="180">
        <f t="shared" si="141"/>
        <v>11</v>
      </c>
      <c r="V54" s="180">
        <f t="shared" si="141"/>
        <v>11</v>
      </c>
      <c r="W54" s="180">
        <f t="shared" si="141"/>
        <v>11</v>
      </c>
      <c r="X54" s="180">
        <f t="shared" si="141"/>
        <v>11</v>
      </c>
      <c r="Y54" s="180">
        <f t="shared" si="141"/>
        <v>11</v>
      </c>
      <c r="Z54" s="180">
        <f t="shared" si="141"/>
        <v>11</v>
      </c>
      <c r="AA54" s="180">
        <f t="shared" si="141"/>
        <v>16</v>
      </c>
      <c r="AB54" s="180">
        <f t="shared" si="141"/>
        <v>16</v>
      </c>
      <c r="AC54" s="180">
        <f t="shared" si="141"/>
        <v>16</v>
      </c>
      <c r="AD54" s="180">
        <f t="shared" si="141"/>
        <v>16</v>
      </c>
      <c r="AE54" s="180">
        <f t="shared" si="141"/>
        <v>18</v>
      </c>
      <c r="AF54" s="180">
        <f t="shared" si="141"/>
        <v>17</v>
      </c>
      <c r="AG54" s="180">
        <f t="shared" si="141"/>
        <v>17</v>
      </c>
      <c r="AH54" s="180">
        <f t="shared" si="141"/>
        <v>17</v>
      </c>
      <c r="AI54" s="180">
        <f t="shared" si="141"/>
        <v>17</v>
      </c>
      <c r="AJ54" s="180">
        <f t="shared" si="141"/>
        <v>17</v>
      </c>
      <c r="AK54" s="180">
        <f t="shared" si="141"/>
        <v>17</v>
      </c>
      <c r="AL54" s="180">
        <f t="shared" si="141"/>
        <v>17</v>
      </c>
      <c r="AM54" s="180">
        <f t="shared" si="141"/>
        <v>17</v>
      </c>
      <c r="AN54" s="180">
        <f t="shared" si="141"/>
        <v>17</v>
      </c>
      <c r="AO54" s="180">
        <f t="shared" si="141"/>
        <v>17</v>
      </c>
      <c r="AP54" s="180">
        <f t="shared" si="141"/>
        <v>17</v>
      </c>
      <c r="AQ54" s="180">
        <f t="shared" si="141"/>
        <v>17</v>
      </c>
      <c r="AR54" s="180">
        <f t="shared" si="141"/>
        <v>17</v>
      </c>
      <c r="AS54" s="180">
        <f t="shared" si="141"/>
        <v>17</v>
      </c>
      <c r="AT54" s="180">
        <f t="shared" si="141"/>
        <v>17</v>
      </c>
      <c r="AU54" s="180">
        <f t="shared" si="141"/>
        <v>17</v>
      </c>
      <c r="AV54" s="180">
        <f t="shared" si="141"/>
        <v>17</v>
      </c>
      <c r="AW54" s="180">
        <f t="shared" si="141"/>
        <v>17</v>
      </c>
      <c r="AX54" s="180">
        <f t="shared" si="141"/>
        <v>17</v>
      </c>
      <c r="AY54" s="180">
        <f t="shared" si="141"/>
        <v>17</v>
      </c>
      <c r="AZ54" s="180">
        <f t="shared" si="141"/>
        <v>17</v>
      </c>
      <c r="BA54" s="180">
        <f t="shared" si="141"/>
        <v>17</v>
      </c>
      <c r="BB54" s="180">
        <f t="shared" si="141"/>
        <v>17</v>
      </c>
      <c r="BC54" s="180">
        <f t="shared" si="141"/>
        <v>17</v>
      </c>
      <c r="BD54" s="180">
        <f t="shared" si="141"/>
        <v>17</v>
      </c>
      <c r="BE54" s="180">
        <f t="shared" si="141"/>
        <v>17</v>
      </c>
      <c r="BF54" s="180">
        <f t="shared" si="141"/>
        <v>17</v>
      </c>
      <c r="BG54" s="180">
        <f t="shared" si="141"/>
        <v>17</v>
      </c>
      <c r="BH54" s="180">
        <f t="shared" si="141"/>
        <v>17</v>
      </c>
      <c r="BI54" s="180">
        <f t="shared" si="141"/>
        <v>17</v>
      </c>
      <c r="BJ54" s="180">
        <f t="shared" si="141"/>
        <v>17</v>
      </c>
      <c r="BK54" s="180">
        <f t="shared" si="141"/>
        <v>17</v>
      </c>
      <c r="BL54" s="180">
        <f t="shared" si="141"/>
        <v>17</v>
      </c>
      <c r="BM54" s="180">
        <f t="shared" si="141"/>
        <v>17</v>
      </c>
      <c r="BN54" s="180">
        <f t="shared" si="141"/>
        <v>17</v>
      </c>
      <c r="BO54" s="180">
        <f t="shared" si="141"/>
        <v>17</v>
      </c>
    </row>
    <row r="55" ht="15.75" hidden="1" customHeight="1">
      <c r="A55" s="184" t="s">
        <v>368</v>
      </c>
      <c r="B55" s="125">
        <v>0.05</v>
      </c>
      <c r="C55" s="80">
        <f>'People Costs'!C57</f>
        <v>180000</v>
      </c>
      <c r="D55" s="122">
        <f t="shared" ref="D55:G55" si="142">+C55*(1+$B$27)</f>
        <v>189000</v>
      </c>
      <c r="E55" s="122">
        <f t="shared" si="142"/>
        <v>198450</v>
      </c>
      <c r="F55" s="122">
        <f t="shared" si="142"/>
        <v>208372.5</v>
      </c>
      <c r="G55" s="122">
        <f t="shared" si="142"/>
        <v>218791.125</v>
      </c>
      <c r="H55" s="12">
        <f t="shared" ref="H55:S55" si="143">($C$55/12)*H109</f>
        <v>0</v>
      </c>
      <c r="I55" s="12">
        <f t="shared" si="143"/>
        <v>0</v>
      </c>
      <c r="J55" s="12">
        <f t="shared" si="143"/>
        <v>0</v>
      </c>
      <c r="K55" s="12">
        <f t="shared" si="143"/>
        <v>15000</v>
      </c>
      <c r="L55" s="12">
        <f t="shared" si="143"/>
        <v>15000</v>
      </c>
      <c r="M55" s="12">
        <f t="shared" si="143"/>
        <v>15000</v>
      </c>
      <c r="N55" s="12">
        <f t="shared" si="143"/>
        <v>15000</v>
      </c>
      <c r="O55" s="12">
        <f t="shared" si="143"/>
        <v>15000</v>
      </c>
      <c r="P55" s="12">
        <f t="shared" si="143"/>
        <v>15000</v>
      </c>
      <c r="Q55" s="12">
        <f t="shared" si="143"/>
        <v>15000</v>
      </c>
      <c r="R55" s="12">
        <f t="shared" si="143"/>
        <v>15000</v>
      </c>
      <c r="S55" s="12">
        <f t="shared" si="143"/>
        <v>15000</v>
      </c>
      <c r="T55" s="12">
        <f t="shared" ref="T55:AE55" si="144">($D$55/12)*T109</f>
        <v>15750</v>
      </c>
      <c r="U55" s="12">
        <f t="shared" si="144"/>
        <v>15750</v>
      </c>
      <c r="V55" s="12">
        <f t="shared" si="144"/>
        <v>15750</v>
      </c>
      <c r="W55" s="12">
        <f t="shared" si="144"/>
        <v>15750</v>
      </c>
      <c r="X55" s="12">
        <f t="shared" si="144"/>
        <v>15750</v>
      </c>
      <c r="Y55" s="12">
        <f t="shared" si="144"/>
        <v>15750</v>
      </c>
      <c r="Z55" s="12">
        <f t="shared" si="144"/>
        <v>15750</v>
      </c>
      <c r="AA55" s="12">
        <f t="shared" si="144"/>
        <v>15750</v>
      </c>
      <c r="AB55" s="12">
        <f t="shared" si="144"/>
        <v>15750</v>
      </c>
      <c r="AC55" s="12">
        <f t="shared" si="144"/>
        <v>15750</v>
      </c>
      <c r="AD55" s="12">
        <f t="shared" si="144"/>
        <v>15750</v>
      </c>
      <c r="AE55" s="12">
        <f t="shared" si="144"/>
        <v>15750</v>
      </c>
      <c r="AF55" s="12">
        <f t="shared" ref="AF55:AQ55" si="145">($E$55/12)*AF109</f>
        <v>16537.5</v>
      </c>
      <c r="AG55" s="12">
        <f t="shared" si="145"/>
        <v>16537.5</v>
      </c>
      <c r="AH55" s="12">
        <f t="shared" si="145"/>
        <v>16537.5</v>
      </c>
      <c r="AI55" s="12">
        <f t="shared" si="145"/>
        <v>16537.5</v>
      </c>
      <c r="AJ55" s="12">
        <f t="shared" si="145"/>
        <v>16537.5</v>
      </c>
      <c r="AK55" s="12">
        <f t="shared" si="145"/>
        <v>16537.5</v>
      </c>
      <c r="AL55" s="12">
        <f t="shared" si="145"/>
        <v>16537.5</v>
      </c>
      <c r="AM55" s="12">
        <f t="shared" si="145"/>
        <v>16537.5</v>
      </c>
      <c r="AN55" s="12">
        <f t="shared" si="145"/>
        <v>16537.5</v>
      </c>
      <c r="AO55" s="12">
        <f t="shared" si="145"/>
        <v>16537.5</v>
      </c>
      <c r="AP55" s="12">
        <f t="shared" si="145"/>
        <v>16537.5</v>
      </c>
      <c r="AQ55" s="12">
        <f t="shared" si="145"/>
        <v>16537.5</v>
      </c>
      <c r="AR55" s="12">
        <f t="shared" ref="AR55:BC55" si="146">($F$55/12)*AR109</f>
        <v>17364.375</v>
      </c>
      <c r="AS55" s="12">
        <f t="shared" si="146"/>
        <v>17364.375</v>
      </c>
      <c r="AT55" s="12">
        <f t="shared" si="146"/>
        <v>17364.375</v>
      </c>
      <c r="AU55" s="12">
        <f t="shared" si="146"/>
        <v>17364.375</v>
      </c>
      <c r="AV55" s="12">
        <f t="shared" si="146"/>
        <v>17364.375</v>
      </c>
      <c r="AW55" s="12">
        <f t="shared" si="146"/>
        <v>17364.375</v>
      </c>
      <c r="AX55" s="12">
        <f t="shared" si="146"/>
        <v>17364.375</v>
      </c>
      <c r="AY55" s="12">
        <f t="shared" si="146"/>
        <v>17364.375</v>
      </c>
      <c r="AZ55" s="12">
        <f t="shared" si="146"/>
        <v>17364.375</v>
      </c>
      <c r="BA55" s="12">
        <f t="shared" si="146"/>
        <v>17364.375</v>
      </c>
      <c r="BB55" s="12">
        <f t="shared" si="146"/>
        <v>17364.375</v>
      </c>
      <c r="BC55" s="12">
        <f t="shared" si="146"/>
        <v>17364.375</v>
      </c>
      <c r="BD55" s="12">
        <f t="shared" ref="BD55:BO55" si="147">($G$55/12)*BD109</f>
        <v>18232.59375</v>
      </c>
      <c r="BE55" s="12">
        <f t="shared" si="147"/>
        <v>18232.59375</v>
      </c>
      <c r="BF55" s="12">
        <f t="shared" si="147"/>
        <v>18232.59375</v>
      </c>
      <c r="BG55" s="12">
        <f t="shared" si="147"/>
        <v>18232.59375</v>
      </c>
      <c r="BH55" s="12">
        <f t="shared" si="147"/>
        <v>18232.59375</v>
      </c>
      <c r="BI55" s="12">
        <f t="shared" si="147"/>
        <v>18232.59375</v>
      </c>
      <c r="BJ55" s="12">
        <f t="shared" si="147"/>
        <v>18232.59375</v>
      </c>
      <c r="BK55" s="12">
        <f t="shared" si="147"/>
        <v>18232.59375</v>
      </c>
      <c r="BL55" s="12">
        <f t="shared" si="147"/>
        <v>18232.59375</v>
      </c>
      <c r="BM55" s="12">
        <f t="shared" si="147"/>
        <v>18232.59375</v>
      </c>
      <c r="BN55" s="12">
        <f t="shared" si="147"/>
        <v>18232.59375</v>
      </c>
      <c r="BO55" s="12">
        <f t="shared" si="147"/>
        <v>18232.59375</v>
      </c>
    </row>
    <row r="56" ht="15.75" hidden="1" customHeight="1">
      <c r="A56" s="184" t="s">
        <v>369</v>
      </c>
      <c r="B56" s="125">
        <v>0.05</v>
      </c>
      <c r="C56" s="80">
        <f>'People Costs'!C58</f>
        <v>175000</v>
      </c>
      <c r="D56" s="122">
        <f t="shared" ref="D56:G56" si="148">+C56*(1+$B$27)</f>
        <v>183750</v>
      </c>
      <c r="E56" s="122">
        <f t="shared" si="148"/>
        <v>192937.5</v>
      </c>
      <c r="F56" s="122">
        <f t="shared" si="148"/>
        <v>202584.375</v>
      </c>
      <c r="G56" s="122">
        <f t="shared" si="148"/>
        <v>212713.5938</v>
      </c>
      <c r="H56" s="12">
        <f t="shared" ref="H56:L56" si="149">($C$55/12)*H110</f>
        <v>0</v>
      </c>
      <c r="I56" s="12">
        <f t="shared" si="149"/>
        <v>0</v>
      </c>
      <c r="J56" s="12">
        <f t="shared" si="149"/>
        <v>0</v>
      </c>
      <c r="K56" s="12">
        <f t="shared" si="149"/>
        <v>0</v>
      </c>
      <c r="L56" s="12">
        <f t="shared" si="149"/>
        <v>0</v>
      </c>
      <c r="M56" s="12">
        <f t="shared" ref="M56:BO56" si="150">($C$56/12)*M110</f>
        <v>0</v>
      </c>
      <c r="N56" s="12">
        <f t="shared" si="150"/>
        <v>0</v>
      </c>
      <c r="O56" s="12">
        <f t="shared" si="150"/>
        <v>14583.33333</v>
      </c>
      <c r="P56" s="12">
        <f t="shared" si="150"/>
        <v>14583.33333</v>
      </c>
      <c r="Q56" s="12">
        <f t="shared" si="150"/>
        <v>14583.33333</v>
      </c>
      <c r="R56" s="12">
        <f t="shared" si="150"/>
        <v>14583.33333</v>
      </c>
      <c r="S56" s="12">
        <f t="shared" si="150"/>
        <v>14583.33333</v>
      </c>
      <c r="T56" s="12">
        <f t="shared" si="150"/>
        <v>14583.33333</v>
      </c>
      <c r="U56" s="12">
        <f t="shared" si="150"/>
        <v>14583.33333</v>
      </c>
      <c r="V56" s="12">
        <f t="shared" si="150"/>
        <v>14583.33333</v>
      </c>
      <c r="W56" s="12">
        <f t="shared" si="150"/>
        <v>14583.33333</v>
      </c>
      <c r="X56" s="12">
        <f t="shared" si="150"/>
        <v>14583.33333</v>
      </c>
      <c r="Y56" s="12">
        <f t="shared" si="150"/>
        <v>14583.33333</v>
      </c>
      <c r="Z56" s="12">
        <f t="shared" si="150"/>
        <v>14583.33333</v>
      </c>
      <c r="AA56" s="12">
        <f t="shared" si="150"/>
        <v>14583.33333</v>
      </c>
      <c r="AB56" s="12">
        <f t="shared" si="150"/>
        <v>14583.33333</v>
      </c>
      <c r="AC56" s="12">
        <f t="shared" si="150"/>
        <v>14583.33333</v>
      </c>
      <c r="AD56" s="12">
        <f t="shared" si="150"/>
        <v>14583.33333</v>
      </c>
      <c r="AE56" s="12">
        <f t="shared" si="150"/>
        <v>14583.33333</v>
      </c>
      <c r="AF56" s="12">
        <f t="shared" si="150"/>
        <v>14583.33333</v>
      </c>
      <c r="AG56" s="12">
        <f t="shared" si="150"/>
        <v>14583.33333</v>
      </c>
      <c r="AH56" s="12">
        <f t="shared" si="150"/>
        <v>14583.33333</v>
      </c>
      <c r="AI56" s="12">
        <f t="shared" si="150"/>
        <v>14583.33333</v>
      </c>
      <c r="AJ56" s="12">
        <f t="shared" si="150"/>
        <v>14583.33333</v>
      </c>
      <c r="AK56" s="12">
        <f t="shared" si="150"/>
        <v>14583.33333</v>
      </c>
      <c r="AL56" s="12">
        <f t="shared" si="150"/>
        <v>14583.33333</v>
      </c>
      <c r="AM56" s="12">
        <f t="shared" si="150"/>
        <v>14583.33333</v>
      </c>
      <c r="AN56" s="12">
        <f t="shared" si="150"/>
        <v>14583.33333</v>
      </c>
      <c r="AO56" s="12">
        <f t="shared" si="150"/>
        <v>14583.33333</v>
      </c>
      <c r="AP56" s="12">
        <f t="shared" si="150"/>
        <v>14583.33333</v>
      </c>
      <c r="AQ56" s="12">
        <f t="shared" si="150"/>
        <v>14583.33333</v>
      </c>
      <c r="AR56" s="12">
        <f t="shared" si="150"/>
        <v>14583.33333</v>
      </c>
      <c r="AS56" s="12">
        <f t="shared" si="150"/>
        <v>14583.33333</v>
      </c>
      <c r="AT56" s="12">
        <f t="shared" si="150"/>
        <v>14583.33333</v>
      </c>
      <c r="AU56" s="12">
        <f t="shared" si="150"/>
        <v>14583.33333</v>
      </c>
      <c r="AV56" s="12">
        <f t="shared" si="150"/>
        <v>14583.33333</v>
      </c>
      <c r="AW56" s="12">
        <f t="shared" si="150"/>
        <v>14583.33333</v>
      </c>
      <c r="AX56" s="12">
        <f t="shared" si="150"/>
        <v>14583.33333</v>
      </c>
      <c r="AY56" s="12">
        <f t="shared" si="150"/>
        <v>14583.33333</v>
      </c>
      <c r="AZ56" s="12">
        <f t="shared" si="150"/>
        <v>14583.33333</v>
      </c>
      <c r="BA56" s="12">
        <f t="shared" si="150"/>
        <v>14583.33333</v>
      </c>
      <c r="BB56" s="12">
        <f t="shared" si="150"/>
        <v>14583.33333</v>
      </c>
      <c r="BC56" s="12">
        <f t="shared" si="150"/>
        <v>14583.33333</v>
      </c>
      <c r="BD56" s="12">
        <f t="shared" si="150"/>
        <v>14583.33333</v>
      </c>
      <c r="BE56" s="12">
        <f t="shared" si="150"/>
        <v>14583.33333</v>
      </c>
      <c r="BF56" s="12">
        <f t="shared" si="150"/>
        <v>14583.33333</v>
      </c>
      <c r="BG56" s="12">
        <f t="shared" si="150"/>
        <v>14583.33333</v>
      </c>
      <c r="BH56" s="12">
        <f t="shared" si="150"/>
        <v>14583.33333</v>
      </c>
      <c r="BI56" s="12">
        <f t="shared" si="150"/>
        <v>14583.33333</v>
      </c>
      <c r="BJ56" s="12">
        <f t="shared" si="150"/>
        <v>14583.33333</v>
      </c>
      <c r="BK56" s="12">
        <f t="shared" si="150"/>
        <v>14583.33333</v>
      </c>
      <c r="BL56" s="12">
        <f t="shared" si="150"/>
        <v>14583.33333</v>
      </c>
      <c r="BM56" s="12">
        <f t="shared" si="150"/>
        <v>14583.33333</v>
      </c>
      <c r="BN56" s="12">
        <f t="shared" si="150"/>
        <v>14583.33333</v>
      </c>
      <c r="BO56" s="12">
        <f t="shared" si="150"/>
        <v>14583.33333</v>
      </c>
    </row>
    <row r="57" ht="15.75" hidden="1" customHeight="1">
      <c r="A57" s="184" t="s">
        <v>370</v>
      </c>
      <c r="B57" s="125">
        <v>0.05</v>
      </c>
      <c r="C57" s="80">
        <f>'People Costs'!C59</f>
        <v>170000</v>
      </c>
      <c r="D57" s="122">
        <f t="shared" ref="D57:G57" si="151">+C57*(1+$B$27)</f>
        <v>178500</v>
      </c>
      <c r="E57" s="122">
        <f t="shared" si="151"/>
        <v>187425</v>
      </c>
      <c r="F57" s="122">
        <f t="shared" si="151"/>
        <v>196796.25</v>
      </c>
      <c r="G57" s="122">
        <f t="shared" si="151"/>
        <v>206636.0625</v>
      </c>
      <c r="H57" s="12">
        <f t="shared" ref="H57:M57" si="152">($C$55/12)*H111</f>
        <v>0</v>
      </c>
      <c r="I57" s="12">
        <f t="shared" si="152"/>
        <v>0</v>
      </c>
      <c r="J57" s="12">
        <f t="shared" si="152"/>
        <v>0</v>
      </c>
      <c r="K57" s="12">
        <f t="shared" si="152"/>
        <v>0</v>
      </c>
      <c r="L57" s="12">
        <f t="shared" si="152"/>
        <v>0</v>
      </c>
      <c r="M57" s="12">
        <f t="shared" si="152"/>
        <v>0</v>
      </c>
      <c r="N57" s="12">
        <f t="shared" ref="N57:BO57" si="153">($C$57/12)*N111</f>
        <v>0</v>
      </c>
      <c r="O57" s="12">
        <f t="shared" si="153"/>
        <v>0</v>
      </c>
      <c r="P57" s="12">
        <f t="shared" si="153"/>
        <v>0</v>
      </c>
      <c r="Q57" s="12">
        <f t="shared" si="153"/>
        <v>14166.66667</v>
      </c>
      <c r="R57" s="12">
        <f t="shared" si="153"/>
        <v>14166.66667</v>
      </c>
      <c r="S57" s="12">
        <f t="shared" si="153"/>
        <v>14166.66667</v>
      </c>
      <c r="T57" s="12">
        <f t="shared" si="153"/>
        <v>14166.66667</v>
      </c>
      <c r="U57" s="12">
        <f t="shared" si="153"/>
        <v>14166.66667</v>
      </c>
      <c r="V57" s="12">
        <f t="shared" si="153"/>
        <v>14166.66667</v>
      </c>
      <c r="W57" s="12">
        <f t="shared" si="153"/>
        <v>14166.66667</v>
      </c>
      <c r="X57" s="12">
        <f t="shared" si="153"/>
        <v>14166.66667</v>
      </c>
      <c r="Y57" s="12">
        <f t="shared" si="153"/>
        <v>14166.66667</v>
      </c>
      <c r="Z57" s="12">
        <f t="shared" si="153"/>
        <v>14166.66667</v>
      </c>
      <c r="AA57" s="12">
        <f t="shared" si="153"/>
        <v>14166.66667</v>
      </c>
      <c r="AB57" s="12">
        <f t="shared" si="153"/>
        <v>14166.66667</v>
      </c>
      <c r="AC57" s="12">
        <f t="shared" si="153"/>
        <v>14166.66667</v>
      </c>
      <c r="AD57" s="12">
        <f t="shared" si="153"/>
        <v>14166.66667</v>
      </c>
      <c r="AE57" s="12">
        <f t="shared" si="153"/>
        <v>14166.66667</v>
      </c>
      <c r="AF57" s="12">
        <f t="shared" si="153"/>
        <v>14166.66667</v>
      </c>
      <c r="AG57" s="12">
        <f t="shared" si="153"/>
        <v>14166.66667</v>
      </c>
      <c r="AH57" s="12">
        <f t="shared" si="153"/>
        <v>14166.66667</v>
      </c>
      <c r="AI57" s="12">
        <f t="shared" si="153"/>
        <v>14166.66667</v>
      </c>
      <c r="AJ57" s="12">
        <f t="shared" si="153"/>
        <v>14166.66667</v>
      </c>
      <c r="AK57" s="12">
        <f t="shared" si="153"/>
        <v>14166.66667</v>
      </c>
      <c r="AL57" s="12">
        <f t="shared" si="153"/>
        <v>14166.66667</v>
      </c>
      <c r="AM57" s="12">
        <f t="shared" si="153"/>
        <v>14166.66667</v>
      </c>
      <c r="AN57" s="12">
        <f t="shared" si="153"/>
        <v>14166.66667</v>
      </c>
      <c r="AO57" s="12">
        <f t="shared" si="153"/>
        <v>14166.66667</v>
      </c>
      <c r="AP57" s="12">
        <f t="shared" si="153"/>
        <v>14166.66667</v>
      </c>
      <c r="AQ57" s="12">
        <f t="shared" si="153"/>
        <v>14166.66667</v>
      </c>
      <c r="AR57" s="12">
        <f t="shared" si="153"/>
        <v>14166.66667</v>
      </c>
      <c r="AS57" s="12">
        <f t="shared" si="153"/>
        <v>14166.66667</v>
      </c>
      <c r="AT57" s="12">
        <f t="shared" si="153"/>
        <v>14166.66667</v>
      </c>
      <c r="AU57" s="12">
        <f t="shared" si="153"/>
        <v>14166.66667</v>
      </c>
      <c r="AV57" s="12">
        <f t="shared" si="153"/>
        <v>14166.66667</v>
      </c>
      <c r="AW57" s="12">
        <f t="shared" si="153"/>
        <v>14166.66667</v>
      </c>
      <c r="AX57" s="12">
        <f t="shared" si="153"/>
        <v>14166.66667</v>
      </c>
      <c r="AY57" s="12">
        <f t="shared" si="153"/>
        <v>14166.66667</v>
      </c>
      <c r="AZ57" s="12">
        <f t="shared" si="153"/>
        <v>14166.66667</v>
      </c>
      <c r="BA57" s="12">
        <f t="shared" si="153"/>
        <v>14166.66667</v>
      </c>
      <c r="BB57" s="12">
        <f t="shared" si="153"/>
        <v>14166.66667</v>
      </c>
      <c r="BC57" s="12">
        <f t="shared" si="153"/>
        <v>14166.66667</v>
      </c>
      <c r="BD57" s="12">
        <f t="shared" si="153"/>
        <v>14166.66667</v>
      </c>
      <c r="BE57" s="12">
        <f t="shared" si="153"/>
        <v>14166.66667</v>
      </c>
      <c r="BF57" s="12">
        <f t="shared" si="153"/>
        <v>14166.66667</v>
      </c>
      <c r="BG57" s="12">
        <f t="shared" si="153"/>
        <v>14166.66667</v>
      </c>
      <c r="BH57" s="12">
        <f t="shared" si="153"/>
        <v>14166.66667</v>
      </c>
      <c r="BI57" s="12">
        <f t="shared" si="153"/>
        <v>14166.66667</v>
      </c>
      <c r="BJ57" s="12">
        <f t="shared" si="153"/>
        <v>14166.66667</v>
      </c>
      <c r="BK57" s="12">
        <f t="shared" si="153"/>
        <v>14166.66667</v>
      </c>
      <c r="BL57" s="12">
        <f t="shared" si="153"/>
        <v>14166.66667</v>
      </c>
      <c r="BM57" s="12">
        <f t="shared" si="153"/>
        <v>14166.66667</v>
      </c>
      <c r="BN57" s="12">
        <f t="shared" si="153"/>
        <v>14166.66667</v>
      </c>
      <c r="BO57" s="12">
        <f t="shared" si="153"/>
        <v>14166.66667</v>
      </c>
    </row>
    <row r="58" ht="15.75" hidden="1" customHeight="1">
      <c r="A58" s="184" t="s">
        <v>371</v>
      </c>
      <c r="B58" s="125">
        <v>0.05</v>
      </c>
      <c r="C58" s="80">
        <f>'People Costs'!C60</f>
        <v>150000</v>
      </c>
      <c r="D58" s="122">
        <f t="shared" ref="D58:G58" si="154">+C58*(1+$B$27)</f>
        <v>157500</v>
      </c>
      <c r="E58" s="122">
        <f t="shared" si="154"/>
        <v>165375</v>
      </c>
      <c r="F58" s="122">
        <f t="shared" si="154"/>
        <v>173643.75</v>
      </c>
      <c r="G58" s="122">
        <f t="shared" si="154"/>
        <v>182325.9375</v>
      </c>
      <c r="H58" s="12">
        <f t="shared" ref="H58:S58" si="155">($C$55/12)*H112</f>
        <v>0</v>
      </c>
      <c r="I58" s="12">
        <f t="shared" si="155"/>
        <v>0</v>
      </c>
      <c r="J58" s="12">
        <f t="shared" si="155"/>
        <v>0</v>
      </c>
      <c r="K58" s="12">
        <f t="shared" si="155"/>
        <v>0</v>
      </c>
      <c r="L58" s="12">
        <f t="shared" si="155"/>
        <v>0</v>
      </c>
      <c r="M58" s="12">
        <f t="shared" si="155"/>
        <v>0</v>
      </c>
      <c r="N58" s="12">
        <f t="shared" si="155"/>
        <v>0</v>
      </c>
      <c r="O58" s="12">
        <f t="shared" si="155"/>
        <v>0</v>
      </c>
      <c r="P58" s="12">
        <f t="shared" si="155"/>
        <v>0</v>
      </c>
      <c r="Q58" s="12">
        <f t="shared" si="155"/>
        <v>0</v>
      </c>
      <c r="R58" s="12">
        <f t="shared" si="155"/>
        <v>0</v>
      </c>
      <c r="S58" s="12">
        <f t="shared" si="155"/>
        <v>15000</v>
      </c>
      <c r="T58" s="12">
        <f t="shared" ref="T58:AE58" si="156">($D$55/12)*T112</f>
        <v>15750</v>
      </c>
      <c r="U58" s="12">
        <f t="shared" si="156"/>
        <v>15750</v>
      </c>
      <c r="V58" s="12">
        <f t="shared" si="156"/>
        <v>15750</v>
      </c>
      <c r="W58" s="12">
        <f t="shared" si="156"/>
        <v>15750</v>
      </c>
      <c r="X58" s="12">
        <f t="shared" si="156"/>
        <v>15750</v>
      </c>
      <c r="Y58" s="12">
        <f t="shared" si="156"/>
        <v>15750</v>
      </c>
      <c r="Z58" s="12">
        <f t="shared" si="156"/>
        <v>15750</v>
      </c>
      <c r="AA58" s="12">
        <f t="shared" si="156"/>
        <v>15750</v>
      </c>
      <c r="AB58" s="12">
        <f t="shared" si="156"/>
        <v>15750</v>
      </c>
      <c r="AC58" s="12">
        <f t="shared" si="156"/>
        <v>15750</v>
      </c>
      <c r="AD58" s="12">
        <f t="shared" si="156"/>
        <v>15750</v>
      </c>
      <c r="AE58" s="12">
        <f t="shared" si="156"/>
        <v>15750</v>
      </c>
      <c r="AF58" s="12">
        <f t="shared" ref="AF58:AQ58" si="157">($E$55/12)*AF112</f>
        <v>16537.5</v>
      </c>
      <c r="AG58" s="12">
        <f t="shared" si="157"/>
        <v>16537.5</v>
      </c>
      <c r="AH58" s="12">
        <f t="shared" si="157"/>
        <v>16537.5</v>
      </c>
      <c r="AI58" s="12">
        <f t="shared" si="157"/>
        <v>16537.5</v>
      </c>
      <c r="AJ58" s="12">
        <f t="shared" si="157"/>
        <v>16537.5</v>
      </c>
      <c r="AK58" s="12">
        <f t="shared" si="157"/>
        <v>16537.5</v>
      </c>
      <c r="AL58" s="12">
        <f t="shared" si="157"/>
        <v>16537.5</v>
      </c>
      <c r="AM58" s="12">
        <f t="shared" si="157"/>
        <v>16537.5</v>
      </c>
      <c r="AN58" s="12">
        <f t="shared" si="157"/>
        <v>16537.5</v>
      </c>
      <c r="AO58" s="12">
        <f t="shared" si="157"/>
        <v>16537.5</v>
      </c>
      <c r="AP58" s="12">
        <f t="shared" si="157"/>
        <v>16537.5</v>
      </c>
      <c r="AQ58" s="12">
        <f t="shared" si="157"/>
        <v>16537.5</v>
      </c>
      <c r="AR58" s="12">
        <f t="shared" ref="AR58:BC58" si="158">($F$55/12)*AR112</f>
        <v>17364.375</v>
      </c>
      <c r="AS58" s="12">
        <f t="shared" si="158"/>
        <v>17364.375</v>
      </c>
      <c r="AT58" s="12">
        <f t="shared" si="158"/>
        <v>17364.375</v>
      </c>
      <c r="AU58" s="12">
        <f t="shared" si="158"/>
        <v>17364.375</v>
      </c>
      <c r="AV58" s="12">
        <f t="shared" si="158"/>
        <v>17364.375</v>
      </c>
      <c r="AW58" s="12">
        <f t="shared" si="158"/>
        <v>17364.375</v>
      </c>
      <c r="AX58" s="12">
        <f t="shared" si="158"/>
        <v>17364.375</v>
      </c>
      <c r="AY58" s="12">
        <f t="shared" si="158"/>
        <v>17364.375</v>
      </c>
      <c r="AZ58" s="12">
        <f t="shared" si="158"/>
        <v>17364.375</v>
      </c>
      <c r="BA58" s="12">
        <f t="shared" si="158"/>
        <v>17364.375</v>
      </c>
      <c r="BB58" s="12">
        <f t="shared" si="158"/>
        <v>17364.375</v>
      </c>
      <c r="BC58" s="12">
        <f t="shared" si="158"/>
        <v>17364.375</v>
      </c>
      <c r="BD58" s="12">
        <f t="shared" ref="BD58:BO58" si="159">($G$55/12)*BD112</f>
        <v>18232.59375</v>
      </c>
      <c r="BE58" s="12">
        <f t="shared" si="159"/>
        <v>18232.59375</v>
      </c>
      <c r="BF58" s="12">
        <f t="shared" si="159"/>
        <v>18232.59375</v>
      </c>
      <c r="BG58" s="12">
        <f t="shared" si="159"/>
        <v>18232.59375</v>
      </c>
      <c r="BH58" s="12">
        <f t="shared" si="159"/>
        <v>18232.59375</v>
      </c>
      <c r="BI58" s="12">
        <f t="shared" si="159"/>
        <v>18232.59375</v>
      </c>
      <c r="BJ58" s="12">
        <f t="shared" si="159"/>
        <v>18232.59375</v>
      </c>
      <c r="BK58" s="12">
        <f t="shared" si="159"/>
        <v>18232.59375</v>
      </c>
      <c r="BL58" s="12">
        <f t="shared" si="159"/>
        <v>18232.59375</v>
      </c>
      <c r="BM58" s="12">
        <f t="shared" si="159"/>
        <v>18232.59375</v>
      </c>
      <c r="BN58" s="12">
        <f t="shared" si="159"/>
        <v>18232.59375</v>
      </c>
      <c r="BO58" s="12">
        <f t="shared" si="159"/>
        <v>18232.59375</v>
      </c>
    </row>
    <row r="59" ht="15.75" hidden="1" customHeight="1">
      <c r="A59" s="184" t="s">
        <v>372</v>
      </c>
      <c r="B59" s="125">
        <v>0.05</v>
      </c>
      <c r="C59" s="80">
        <f>'People Costs'!C61</f>
        <v>160000</v>
      </c>
      <c r="D59" s="122">
        <f t="shared" ref="D59:G59" si="160">+C59*(1+$B$27)</f>
        <v>168000</v>
      </c>
      <c r="E59" s="122">
        <f t="shared" si="160"/>
        <v>176400</v>
      </c>
      <c r="F59" s="122">
        <f t="shared" si="160"/>
        <v>185220</v>
      </c>
      <c r="G59" s="122">
        <f t="shared" si="160"/>
        <v>194481</v>
      </c>
      <c r="H59" s="12">
        <f t="shared" ref="H59:S59" si="161">($C$55/12)*H113</f>
        <v>0</v>
      </c>
      <c r="I59" s="12">
        <f t="shared" si="161"/>
        <v>0</v>
      </c>
      <c r="J59" s="12">
        <f t="shared" si="161"/>
        <v>0</v>
      </c>
      <c r="K59" s="12">
        <f t="shared" si="161"/>
        <v>0</v>
      </c>
      <c r="L59" s="12">
        <f t="shared" si="161"/>
        <v>0</v>
      </c>
      <c r="M59" s="12">
        <f t="shared" si="161"/>
        <v>0</v>
      </c>
      <c r="N59" s="12">
        <f t="shared" si="161"/>
        <v>0</v>
      </c>
      <c r="O59" s="12">
        <f t="shared" si="161"/>
        <v>0</v>
      </c>
      <c r="P59" s="12">
        <f t="shared" si="161"/>
        <v>0</v>
      </c>
      <c r="Q59" s="12">
        <f t="shared" si="161"/>
        <v>15000</v>
      </c>
      <c r="R59" s="12">
        <f t="shared" si="161"/>
        <v>15000</v>
      </c>
      <c r="S59" s="12">
        <f t="shared" si="161"/>
        <v>15000</v>
      </c>
      <c r="T59" s="12">
        <f t="shared" ref="T59:AE59" si="162">($D$55/12)*T113</f>
        <v>15750</v>
      </c>
      <c r="U59" s="12">
        <f t="shared" si="162"/>
        <v>15750</v>
      </c>
      <c r="V59" s="12">
        <f t="shared" si="162"/>
        <v>15750</v>
      </c>
      <c r="W59" s="12">
        <f t="shared" si="162"/>
        <v>15750</v>
      </c>
      <c r="X59" s="12">
        <f t="shared" si="162"/>
        <v>15750</v>
      </c>
      <c r="Y59" s="12">
        <f t="shared" si="162"/>
        <v>15750</v>
      </c>
      <c r="Z59" s="12">
        <f t="shared" si="162"/>
        <v>15750</v>
      </c>
      <c r="AA59" s="12">
        <f t="shared" si="162"/>
        <v>15750</v>
      </c>
      <c r="AB59" s="12">
        <f t="shared" si="162"/>
        <v>15750</v>
      </c>
      <c r="AC59" s="12">
        <f t="shared" si="162"/>
        <v>15750</v>
      </c>
      <c r="AD59" s="12">
        <f t="shared" si="162"/>
        <v>15750</v>
      </c>
      <c r="AE59" s="12">
        <f t="shared" si="162"/>
        <v>15750</v>
      </c>
      <c r="AF59" s="12">
        <f t="shared" ref="AF59:AQ59" si="163">($E$55/12)*AF113</f>
        <v>16537.5</v>
      </c>
      <c r="AG59" s="12">
        <f t="shared" si="163"/>
        <v>16537.5</v>
      </c>
      <c r="AH59" s="12">
        <f t="shared" si="163"/>
        <v>16537.5</v>
      </c>
      <c r="AI59" s="12">
        <f t="shared" si="163"/>
        <v>16537.5</v>
      </c>
      <c r="AJ59" s="12">
        <f t="shared" si="163"/>
        <v>16537.5</v>
      </c>
      <c r="AK59" s="12">
        <f t="shared" si="163"/>
        <v>16537.5</v>
      </c>
      <c r="AL59" s="12">
        <f t="shared" si="163"/>
        <v>16537.5</v>
      </c>
      <c r="AM59" s="12">
        <f t="shared" si="163"/>
        <v>16537.5</v>
      </c>
      <c r="AN59" s="12">
        <f t="shared" si="163"/>
        <v>16537.5</v>
      </c>
      <c r="AO59" s="12">
        <f t="shared" si="163"/>
        <v>16537.5</v>
      </c>
      <c r="AP59" s="12">
        <f t="shared" si="163"/>
        <v>16537.5</v>
      </c>
      <c r="AQ59" s="12">
        <f t="shared" si="163"/>
        <v>16537.5</v>
      </c>
      <c r="AR59" s="12">
        <f t="shared" ref="AR59:BC59" si="164">($F$55/12)*AR113</f>
        <v>17364.375</v>
      </c>
      <c r="AS59" s="12">
        <f t="shared" si="164"/>
        <v>17364.375</v>
      </c>
      <c r="AT59" s="12">
        <f t="shared" si="164"/>
        <v>17364.375</v>
      </c>
      <c r="AU59" s="12">
        <f t="shared" si="164"/>
        <v>17364.375</v>
      </c>
      <c r="AV59" s="12">
        <f t="shared" si="164"/>
        <v>17364.375</v>
      </c>
      <c r="AW59" s="12">
        <f t="shared" si="164"/>
        <v>17364.375</v>
      </c>
      <c r="AX59" s="12">
        <f t="shared" si="164"/>
        <v>17364.375</v>
      </c>
      <c r="AY59" s="12">
        <f t="shared" si="164"/>
        <v>17364.375</v>
      </c>
      <c r="AZ59" s="12">
        <f t="shared" si="164"/>
        <v>17364.375</v>
      </c>
      <c r="BA59" s="12">
        <f t="shared" si="164"/>
        <v>17364.375</v>
      </c>
      <c r="BB59" s="12">
        <f t="shared" si="164"/>
        <v>17364.375</v>
      </c>
      <c r="BC59" s="12">
        <f t="shared" si="164"/>
        <v>17364.375</v>
      </c>
      <c r="BD59" s="12">
        <f t="shared" ref="BD59:BO59" si="165">($G$55/12)*BD113</f>
        <v>18232.59375</v>
      </c>
      <c r="BE59" s="12">
        <f t="shared" si="165"/>
        <v>18232.59375</v>
      </c>
      <c r="BF59" s="12">
        <f t="shared" si="165"/>
        <v>18232.59375</v>
      </c>
      <c r="BG59" s="12">
        <f t="shared" si="165"/>
        <v>18232.59375</v>
      </c>
      <c r="BH59" s="12">
        <f t="shared" si="165"/>
        <v>18232.59375</v>
      </c>
      <c r="BI59" s="12">
        <f t="shared" si="165"/>
        <v>18232.59375</v>
      </c>
      <c r="BJ59" s="12">
        <f t="shared" si="165"/>
        <v>18232.59375</v>
      </c>
      <c r="BK59" s="12">
        <f t="shared" si="165"/>
        <v>18232.59375</v>
      </c>
      <c r="BL59" s="12">
        <f t="shared" si="165"/>
        <v>18232.59375</v>
      </c>
      <c r="BM59" s="12">
        <f t="shared" si="165"/>
        <v>18232.59375</v>
      </c>
      <c r="BN59" s="12">
        <f t="shared" si="165"/>
        <v>18232.59375</v>
      </c>
      <c r="BO59" s="12">
        <f t="shared" si="165"/>
        <v>18232.59375</v>
      </c>
    </row>
    <row r="60" ht="15.75" hidden="1" customHeight="1">
      <c r="A60" s="184" t="s">
        <v>373</v>
      </c>
      <c r="B60" s="125">
        <v>0.05</v>
      </c>
      <c r="C60" s="80">
        <f>'People Costs'!C62</f>
        <v>140000</v>
      </c>
      <c r="D60" s="122">
        <f t="shared" ref="D60:G60" si="166">+C60*(1+$B$27)</f>
        <v>147000</v>
      </c>
      <c r="E60" s="122">
        <f t="shared" si="166"/>
        <v>154350</v>
      </c>
      <c r="F60" s="122">
        <f t="shared" si="166"/>
        <v>162067.5</v>
      </c>
      <c r="G60" s="122">
        <f t="shared" si="166"/>
        <v>170170.875</v>
      </c>
      <c r="H60" s="12">
        <f t="shared" ref="H60:S60" si="167">($C$55/12)*H114</f>
        <v>0</v>
      </c>
      <c r="I60" s="12">
        <f t="shared" si="167"/>
        <v>0</v>
      </c>
      <c r="J60" s="12">
        <f t="shared" si="167"/>
        <v>0</v>
      </c>
      <c r="K60" s="12">
        <f t="shared" si="167"/>
        <v>0</v>
      </c>
      <c r="L60" s="12">
        <f t="shared" si="167"/>
        <v>0</v>
      </c>
      <c r="M60" s="12">
        <f t="shared" si="167"/>
        <v>0</v>
      </c>
      <c r="N60" s="12">
        <f t="shared" si="167"/>
        <v>0</v>
      </c>
      <c r="O60" s="12">
        <f t="shared" si="167"/>
        <v>0</v>
      </c>
      <c r="P60" s="12">
        <f t="shared" si="167"/>
        <v>15000</v>
      </c>
      <c r="Q60" s="12">
        <f t="shared" si="167"/>
        <v>15000</v>
      </c>
      <c r="R60" s="12">
        <f t="shared" si="167"/>
        <v>15000</v>
      </c>
      <c r="S60" s="12">
        <f t="shared" si="167"/>
        <v>15000</v>
      </c>
      <c r="T60" s="12">
        <f t="shared" ref="T60:AE60" si="168">($D$55/12)*T114</f>
        <v>15750</v>
      </c>
      <c r="U60" s="12">
        <f t="shared" si="168"/>
        <v>15750</v>
      </c>
      <c r="V60" s="12">
        <f t="shared" si="168"/>
        <v>15750</v>
      </c>
      <c r="W60" s="12">
        <f t="shared" si="168"/>
        <v>15750</v>
      </c>
      <c r="X60" s="12">
        <f t="shared" si="168"/>
        <v>15750</v>
      </c>
      <c r="Y60" s="12">
        <f t="shared" si="168"/>
        <v>15750</v>
      </c>
      <c r="Z60" s="12">
        <f t="shared" si="168"/>
        <v>15750</v>
      </c>
      <c r="AA60" s="12">
        <f t="shared" si="168"/>
        <v>15750</v>
      </c>
      <c r="AB60" s="12">
        <f t="shared" si="168"/>
        <v>15750</v>
      </c>
      <c r="AC60" s="12">
        <f t="shared" si="168"/>
        <v>15750</v>
      </c>
      <c r="AD60" s="12">
        <f t="shared" si="168"/>
        <v>15750</v>
      </c>
      <c r="AE60" s="12">
        <f t="shared" si="168"/>
        <v>15750</v>
      </c>
      <c r="AF60" s="12">
        <f t="shared" ref="AF60:AQ60" si="169">($E$55/12)*AF114</f>
        <v>16537.5</v>
      </c>
      <c r="AG60" s="12">
        <f t="shared" si="169"/>
        <v>16537.5</v>
      </c>
      <c r="AH60" s="12">
        <f t="shared" si="169"/>
        <v>16537.5</v>
      </c>
      <c r="AI60" s="12">
        <f t="shared" si="169"/>
        <v>16537.5</v>
      </c>
      <c r="AJ60" s="12">
        <f t="shared" si="169"/>
        <v>16537.5</v>
      </c>
      <c r="AK60" s="12">
        <f t="shared" si="169"/>
        <v>16537.5</v>
      </c>
      <c r="AL60" s="12">
        <f t="shared" si="169"/>
        <v>16537.5</v>
      </c>
      <c r="AM60" s="12">
        <f t="shared" si="169"/>
        <v>16537.5</v>
      </c>
      <c r="AN60" s="12">
        <f t="shared" si="169"/>
        <v>16537.5</v>
      </c>
      <c r="AO60" s="12">
        <f t="shared" si="169"/>
        <v>16537.5</v>
      </c>
      <c r="AP60" s="12">
        <f t="shared" si="169"/>
        <v>16537.5</v>
      </c>
      <c r="AQ60" s="12">
        <f t="shared" si="169"/>
        <v>16537.5</v>
      </c>
      <c r="AR60" s="12">
        <f t="shared" ref="AR60:BC60" si="170">($F$55/12)*AR114</f>
        <v>17364.375</v>
      </c>
      <c r="AS60" s="12">
        <f t="shared" si="170"/>
        <v>17364.375</v>
      </c>
      <c r="AT60" s="12">
        <f t="shared" si="170"/>
        <v>17364.375</v>
      </c>
      <c r="AU60" s="12">
        <f t="shared" si="170"/>
        <v>17364.375</v>
      </c>
      <c r="AV60" s="12">
        <f t="shared" si="170"/>
        <v>17364.375</v>
      </c>
      <c r="AW60" s="12">
        <f t="shared" si="170"/>
        <v>17364.375</v>
      </c>
      <c r="AX60" s="12">
        <f t="shared" si="170"/>
        <v>17364.375</v>
      </c>
      <c r="AY60" s="12">
        <f t="shared" si="170"/>
        <v>17364.375</v>
      </c>
      <c r="AZ60" s="12">
        <f t="shared" si="170"/>
        <v>17364.375</v>
      </c>
      <c r="BA60" s="12">
        <f t="shared" si="170"/>
        <v>17364.375</v>
      </c>
      <c r="BB60" s="12">
        <f t="shared" si="170"/>
        <v>17364.375</v>
      </c>
      <c r="BC60" s="12">
        <f t="shared" si="170"/>
        <v>17364.375</v>
      </c>
      <c r="BD60" s="12">
        <f t="shared" ref="BD60:BO60" si="171">($G$55/12)*BD114</f>
        <v>18232.59375</v>
      </c>
      <c r="BE60" s="12">
        <f t="shared" si="171"/>
        <v>18232.59375</v>
      </c>
      <c r="BF60" s="12">
        <f t="shared" si="171"/>
        <v>18232.59375</v>
      </c>
      <c r="BG60" s="12">
        <f t="shared" si="171"/>
        <v>18232.59375</v>
      </c>
      <c r="BH60" s="12">
        <f t="shared" si="171"/>
        <v>18232.59375</v>
      </c>
      <c r="BI60" s="12">
        <f t="shared" si="171"/>
        <v>18232.59375</v>
      </c>
      <c r="BJ60" s="12">
        <f t="shared" si="171"/>
        <v>18232.59375</v>
      </c>
      <c r="BK60" s="12">
        <f t="shared" si="171"/>
        <v>18232.59375</v>
      </c>
      <c r="BL60" s="12">
        <f t="shared" si="171"/>
        <v>18232.59375</v>
      </c>
      <c r="BM60" s="12">
        <f t="shared" si="171"/>
        <v>18232.59375</v>
      </c>
      <c r="BN60" s="12">
        <f t="shared" si="171"/>
        <v>18232.59375</v>
      </c>
      <c r="BO60" s="12">
        <f t="shared" si="171"/>
        <v>18232.59375</v>
      </c>
    </row>
    <row r="61" ht="15.75" hidden="1" customHeight="1">
      <c r="A61" s="184" t="s">
        <v>374</v>
      </c>
      <c r="B61" s="125">
        <v>0.05</v>
      </c>
      <c r="C61" s="80">
        <f>'People Costs'!C63</f>
        <v>135000</v>
      </c>
      <c r="D61" s="122">
        <f t="shared" ref="D61:G61" si="172">+C61*(1+$B$27)</f>
        <v>141750</v>
      </c>
      <c r="E61" s="122">
        <f t="shared" si="172"/>
        <v>148837.5</v>
      </c>
      <c r="F61" s="122">
        <f t="shared" si="172"/>
        <v>156279.375</v>
      </c>
      <c r="G61" s="122">
        <f t="shared" si="172"/>
        <v>164093.3438</v>
      </c>
      <c r="H61" s="12">
        <f t="shared" ref="H61:S61" si="173">($C$55/12)*H115</f>
        <v>0</v>
      </c>
      <c r="I61" s="12">
        <f t="shared" si="173"/>
        <v>0</v>
      </c>
      <c r="J61" s="12">
        <f t="shared" si="173"/>
        <v>0</v>
      </c>
      <c r="K61" s="12">
        <f t="shared" si="173"/>
        <v>0</v>
      </c>
      <c r="L61" s="12">
        <f t="shared" si="173"/>
        <v>0</v>
      </c>
      <c r="M61" s="12">
        <f t="shared" si="173"/>
        <v>0</v>
      </c>
      <c r="N61" s="12">
        <f t="shared" si="173"/>
        <v>0</v>
      </c>
      <c r="O61" s="12">
        <f t="shared" si="173"/>
        <v>0</v>
      </c>
      <c r="P61" s="12">
        <f t="shared" si="173"/>
        <v>15000</v>
      </c>
      <c r="Q61" s="12">
        <f t="shared" si="173"/>
        <v>15000</v>
      </c>
      <c r="R61" s="12">
        <f t="shared" si="173"/>
        <v>15000</v>
      </c>
      <c r="S61" s="12">
        <f t="shared" si="173"/>
        <v>15000</v>
      </c>
      <c r="T61" s="12">
        <f t="shared" ref="T61:AE61" si="174">($D$55/12)*T115</f>
        <v>15750</v>
      </c>
      <c r="U61" s="12">
        <f t="shared" si="174"/>
        <v>15750</v>
      </c>
      <c r="V61" s="12">
        <f t="shared" si="174"/>
        <v>15750</v>
      </c>
      <c r="W61" s="12">
        <f t="shared" si="174"/>
        <v>15750</v>
      </c>
      <c r="X61" s="12">
        <f t="shared" si="174"/>
        <v>15750</v>
      </c>
      <c r="Y61" s="12">
        <f t="shared" si="174"/>
        <v>15750</v>
      </c>
      <c r="Z61" s="12">
        <f t="shared" si="174"/>
        <v>15750</v>
      </c>
      <c r="AA61" s="12">
        <f t="shared" si="174"/>
        <v>15750</v>
      </c>
      <c r="AB61" s="12">
        <f t="shared" si="174"/>
        <v>15750</v>
      </c>
      <c r="AC61" s="12">
        <f t="shared" si="174"/>
        <v>15750</v>
      </c>
      <c r="AD61" s="12">
        <f t="shared" si="174"/>
        <v>15750</v>
      </c>
      <c r="AE61" s="12">
        <f t="shared" si="174"/>
        <v>15750</v>
      </c>
      <c r="AF61" s="12">
        <f t="shared" ref="AF61:AQ61" si="175">($E$55/12)*AF115</f>
        <v>16537.5</v>
      </c>
      <c r="AG61" s="12">
        <f t="shared" si="175"/>
        <v>16537.5</v>
      </c>
      <c r="AH61" s="12">
        <f t="shared" si="175"/>
        <v>16537.5</v>
      </c>
      <c r="AI61" s="12">
        <f t="shared" si="175"/>
        <v>16537.5</v>
      </c>
      <c r="AJ61" s="12">
        <f t="shared" si="175"/>
        <v>16537.5</v>
      </c>
      <c r="AK61" s="12">
        <f t="shared" si="175"/>
        <v>16537.5</v>
      </c>
      <c r="AL61" s="12">
        <f t="shared" si="175"/>
        <v>16537.5</v>
      </c>
      <c r="AM61" s="12">
        <f t="shared" si="175"/>
        <v>16537.5</v>
      </c>
      <c r="AN61" s="12">
        <f t="shared" si="175"/>
        <v>16537.5</v>
      </c>
      <c r="AO61" s="12">
        <f t="shared" si="175"/>
        <v>16537.5</v>
      </c>
      <c r="AP61" s="12">
        <f t="shared" si="175"/>
        <v>16537.5</v>
      </c>
      <c r="AQ61" s="12">
        <f t="shared" si="175"/>
        <v>16537.5</v>
      </c>
      <c r="AR61" s="12">
        <f t="shared" ref="AR61:BC61" si="176">($F$55/12)*AR115</f>
        <v>17364.375</v>
      </c>
      <c r="AS61" s="12">
        <f t="shared" si="176"/>
        <v>17364.375</v>
      </c>
      <c r="AT61" s="12">
        <f t="shared" si="176"/>
        <v>17364.375</v>
      </c>
      <c r="AU61" s="12">
        <f t="shared" si="176"/>
        <v>17364.375</v>
      </c>
      <c r="AV61" s="12">
        <f t="shared" si="176"/>
        <v>17364.375</v>
      </c>
      <c r="AW61" s="12">
        <f t="shared" si="176"/>
        <v>17364.375</v>
      </c>
      <c r="AX61" s="12">
        <f t="shared" si="176"/>
        <v>17364.375</v>
      </c>
      <c r="AY61" s="12">
        <f t="shared" si="176"/>
        <v>17364.375</v>
      </c>
      <c r="AZ61" s="12">
        <f t="shared" si="176"/>
        <v>17364.375</v>
      </c>
      <c r="BA61" s="12">
        <f t="shared" si="176"/>
        <v>17364.375</v>
      </c>
      <c r="BB61" s="12">
        <f t="shared" si="176"/>
        <v>17364.375</v>
      </c>
      <c r="BC61" s="12">
        <f t="shared" si="176"/>
        <v>17364.375</v>
      </c>
      <c r="BD61" s="12">
        <f t="shared" ref="BD61:BO61" si="177">($G$55/12)*BD115</f>
        <v>18232.59375</v>
      </c>
      <c r="BE61" s="12">
        <f t="shared" si="177"/>
        <v>18232.59375</v>
      </c>
      <c r="BF61" s="12">
        <f t="shared" si="177"/>
        <v>18232.59375</v>
      </c>
      <c r="BG61" s="12">
        <f t="shared" si="177"/>
        <v>18232.59375</v>
      </c>
      <c r="BH61" s="12">
        <f t="shared" si="177"/>
        <v>18232.59375</v>
      </c>
      <c r="BI61" s="12">
        <f t="shared" si="177"/>
        <v>18232.59375</v>
      </c>
      <c r="BJ61" s="12">
        <f t="shared" si="177"/>
        <v>18232.59375</v>
      </c>
      <c r="BK61" s="12">
        <f t="shared" si="177"/>
        <v>18232.59375</v>
      </c>
      <c r="BL61" s="12">
        <f t="shared" si="177"/>
        <v>18232.59375</v>
      </c>
      <c r="BM61" s="12">
        <f t="shared" si="177"/>
        <v>18232.59375</v>
      </c>
      <c r="BN61" s="12">
        <f t="shared" si="177"/>
        <v>18232.59375</v>
      </c>
      <c r="BO61" s="12">
        <f t="shared" si="177"/>
        <v>18232.59375</v>
      </c>
    </row>
    <row r="62" ht="15.75" hidden="1" customHeight="1">
      <c r="A62" s="200" t="s">
        <v>375</v>
      </c>
      <c r="B62" s="125">
        <v>0.05</v>
      </c>
      <c r="C62" s="80">
        <f>'People Costs'!C64</f>
        <v>130000</v>
      </c>
      <c r="D62" s="122">
        <f t="shared" ref="D62:G62" si="178">+C62*(1+$B$27)</f>
        <v>136500</v>
      </c>
      <c r="E62" s="122">
        <f t="shared" si="178"/>
        <v>143325</v>
      </c>
      <c r="F62" s="122">
        <f t="shared" si="178"/>
        <v>150491.25</v>
      </c>
      <c r="G62" s="122">
        <f t="shared" si="178"/>
        <v>158015.8125</v>
      </c>
      <c r="H62" s="12">
        <f t="shared" ref="H62:S62" si="179">($C$55/12)*H116</f>
        <v>0</v>
      </c>
      <c r="I62" s="12">
        <f t="shared" si="179"/>
        <v>0</v>
      </c>
      <c r="J62" s="12">
        <f t="shared" si="179"/>
        <v>0</v>
      </c>
      <c r="K62" s="12">
        <f t="shared" si="179"/>
        <v>0</v>
      </c>
      <c r="L62" s="12">
        <f t="shared" si="179"/>
        <v>0</v>
      </c>
      <c r="M62" s="12">
        <f t="shared" si="179"/>
        <v>0</v>
      </c>
      <c r="N62" s="12">
        <f t="shared" si="179"/>
        <v>0</v>
      </c>
      <c r="O62" s="12">
        <f t="shared" si="179"/>
        <v>0</v>
      </c>
      <c r="P62" s="12">
        <f t="shared" si="179"/>
        <v>0</v>
      </c>
      <c r="Q62" s="12">
        <f t="shared" si="179"/>
        <v>15000</v>
      </c>
      <c r="R62" s="12">
        <f t="shared" si="179"/>
        <v>15000</v>
      </c>
      <c r="S62" s="12">
        <f t="shared" si="179"/>
        <v>15000</v>
      </c>
      <c r="T62" s="12">
        <f t="shared" ref="T62:AE62" si="180">($D$55/12)*T116</f>
        <v>15750</v>
      </c>
      <c r="U62" s="12">
        <f t="shared" si="180"/>
        <v>15750</v>
      </c>
      <c r="V62" s="12">
        <f t="shared" si="180"/>
        <v>15750</v>
      </c>
      <c r="W62" s="12">
        <f t="shared" si="180"/>
        <v>15750</v>
      </c>
      <c r="X62" s="12">
        <f t="shared" si="180"/>
        <v>15750</v>
      </c>
      <c r="Y62" s="12">
        <f t="shared" si="180"/>
        <v>15750</v>
      </c>
      <c r="Z62" s="12">
        <f t="shared" si="180"/>
        <v>15750</v>
      </c>
      <c r="AA62" s="12">
        <f t="shared" si="180"/>
        <v>15750</v>
      </c>
      <c r="AB62" s="12">
        <f t="shared" si="180"/>
        <v>15750</v>
      </c>
      <c r="AC62" s="12">
        <f t="shared" si="180"/>
        <v>15750</v>
      </c>
      <c r="AD62" s="12">
        <f t="shared" si="180"/>
        <v>15750</v>
      </c>
      <c r="AE62" s="12">
        <f t="shared" si="180"/>
        <v>15750</v>
      </c>
      <c r="AF62" s="12">
        <f t="shared" ref="AF62:AQ62" si="181">($E$55/12)*AF116</f>
        <v>16537.5</v>
      </c>
      <c r="AG62" s="12">
        <f t="shared" si="181"/>
        <v>16537.5</v>
      </c>
      <c r="AH62" s="12">
        <f t="shared" si="181"/>
        <v>16537.5</v>
      </c>
      <c r="AI62" s="12">
        <f t="shared" si="181"/>
        <v>16537.5</v>
      </c>
      <c r="AJ62" s="12">
        <f t="shared" si="181"/>
        <v>16537.5</v>
      </c>
      <c r="AK62" s="12">
        <f t="shared" si="181"/>
        <v>16537.5</v>
      </c>
      <c r="AL62" s="12">
        <f t="shared" si="181"/>
        <v>16537.5</v>
      </c>
      <c r="AM62" s="12">
        <f t="shared" si="181"/>
        <v>16537.5</v>
      </c>
      <c r="AN62" s="12">
        <f t="shared" si="181"/>
        <v>16537.5</v>
      </c>
      <c r="AO62" s="12">
        <f t="shared" si="181"/>
        <v>16537.5</v>
      </c>
      <c r="AP62" s="12">
        <f t="shared" si="181"/>
        <v>16537.5</v>
      </c>
      <c r="AQ62" s="12">
        <f t="shared" si="181"/>
        <v>16537.5</v>
      </c>
      <c r="AR62" s="12">
        <f t="shared" ref="AR62:BC62" si="182">($F$55/12)*AR116</f>
        <v>17364.375</v>
      </c>
      <c r="AS62" s="12">
        <f t="shared" si="182"/>
        <v>17364.375</v>
      </c>
      <c r="AT62" s="12">
        <f t="shared" si="182"/>
        <v>17364.375</v>
      </c>
      <c r="AU62" s="12">
        <f t="shared" si="182"/>
        <v>17364.375</v>
      </c>
      <c r="AV62" s="12">
        <f t="shared" si="182"/>
        <v>17364.375</v>
      </c>
      <c r="AW62" s="12">
        <f t="shared" si="182"/>
        <v>17364.375</v>
      </c>
      <c r="AX62" s="12">
        <f t="shared" si="182"/>
        <v>17364.375</v>
      </c>
      <c r="AY62" s="12">
        <f t="shared" si="182"/>
        <v>17364.375</v>
      </c>
      <c r="AZ62" s="12">
        <f t="shared" si="182"/>
        <v>17364.375</v>
      </c>
      <c r="BA62" s="12">
        <f t="shared" si="182"/>
        <v>17364.375</v>
      </c>
      <c r="BB62" s="12">
        <f t="shared" si="182"/>
        <v>17364.375</v>
      </c>
      <c r="BC62" s="12">
        <f t="shared" si="182"/>
        <v>17364.375</v>
      </c>
      <c r="BD62" s="12">
        <f t="shared" ref="BD62:BO62" si="183">($G$55/12)*BD116</f>
        <v>18232.59375</v>
      </c>
      <c r="BE62" s="12">
        <f t="shared" si="183"/>
        <v>18232.59375</v>
      </c>
      <c r="BF62" s="12">
        <f t="shared" si="183"/>
        <v>18232.59375</v>
      </c>
      <c r="BG62" s="12">
        <f t="shared" si="183"/>
        <v>18232.59375</v>
      </c>
      <c r="BH62" s="12">
        <f t="shared" si="183"/>
        <v>18232.59375</v>
      </c>
      <c r="BI62" s="12">
        <f t="shared" si="183"/>
        <v>18232.59375</v>
      </c>
      <c r="BJ62" s="12">
        <f t="shared" si="183"/>
        <v>18232.59375</v>
      </c>
      <c r="BK62" s="12">
        <f t="shared" si="183"/>
        <v>18232.59375</v>
      </c>
      <c r="BL62" s="12">
        <f t="shared" si="183"/>
        <v>18232.59375</v>
      </c>
      <c r="BM62" s="12">
        <f t="shared" si="183"/>
        <v>18232.59375</v>
      </c>
      <c r="BN62" s="12">
        <f t="shared" si="183"/>
        <v>18232.59375</v>
      </c>
      <c r="BO62" s="12">
        <f t="shared" si="183"/>
        <v>18232.59375</v>
      </c>
    </row>
    <row r="63" ht="15.75" hidden="1" customHeight="1">
      <c r="A63" s="200" t="s">
        <v>376</v>
      </c>
      <c r="B63" s="125">
        <v>0.05</v>
      </c>
      <c r="C63" s="80">
        <f>'People Costs'!C65</f>
        <v>130000</v>
      </c>
      <c r="D63" s="122">
        <f t="shared" ref="D63:G63" si="184">+C63*(1+$B$27)</f>
        <v>136500</v>
      </c>
      <c r="E63" s="122">
        <f t="shared" si="184"/>
        <v>143325</v>
      </c>
      <c r="F63" s="122">
        <f t="shared" si="184"/>
        <v>150491.25</v>
      </c>
      <c r="G63" s="122">
        <f t="shared" si="184"/>
        <v>158015.8125</v>
      </c>
      <c r="H63" s="12">
        <f t="shared" ref="H63:S63" si="185">($C$55/12)*H117</f>
        <v>0</v>
      </c>
      <c r="I63" s="12">
        <f t="shared" si="185"/>
        <v>0</v>
      </c>
      <c r="J63" s="12">
        <f t="shared" si="185"/>
        <v>0</v>
      </c>
      <c r="K63" s="12">
        <f t="shared" si="185"/>
        <v>0</v>
      </c>
      <c r="L63" s="12">
        <f t="shared" si="185"/>
        <v>0</v>
      </c>
      <c r="M63" s="12">
        <f t="shared" si="185"/>
        <v>0</v>
      </c>
      <c r="N63" s="12">
        <f t="shared" si="185"/>
        <v>0</v>
      </c>
      <c r="O63" s="12">
        <f t="shared" si="185"/>
        <v>0</v>
      </c>
      <c r="P63" s="12">
        <f t="shared" si="185"/>
        <v>15000</v>
      </c>
      <c r="Q63" s="12">
        <f t="shared" si="185"/>
        <v>15000</v>
      </c>
      <c r="R63" s="12">
        <f t="shared" si="185"/>
        <v>15000</v>
      </c>
      <c r="S63" s="12">
        <f t="shared" si="185"/>
        <v>15000</v>
      </c>
      <c r="T63" s="12">
        <f t="shared" ref="T63:AE63" si="186">($D$55/12)*T117</f>
        <v>15750</v>
      </c>
      <c r="U63" s="12">
        <f t="shared" si="186"/>
        <v>15750</v>
      </c>
      <c r="V63" s="12">
        <f t="shared" si="186"/>
        <v>15750</v>
      </c>
      <c r="W63" s="12">
        <f t="shared" si="186"/>
        <v>15750</v>
      </c>
      <c r="X63" s="12">
        <f t="shared" si="186"/>
        <v>15750</v>
      </c>
      <c r="Y63" s="12">
        <f t="shared" si="186"/>
        <v>15750</v>
      </c>
      <c r="Z63" s="12">
        <f t="shared" si="186"/>
        <v>15750</v>
      </c>
      <c r="AA63" s="12">
        <f t="shared" si="186"/>
        <v>15750</v>
      </c>
      <c r="AB63" s="12">
        <f t="shared" si="186"/>
        <v>15750</v>
      </c>
      <c r="AC63" s="12">
        <f t="shared" si="186"/>
        <v>15750</v>
      </c>
      <c r="AD63" s="12">
        <f t="shared" si="186"/>
        <v>15750</v>
      </c>
      <c r="AE63" s="12">
        <f t="shared" si="186"/>
        <v>15750</v>
      </c>
      <c r="AF63" s="12">
        <f t="shared" ref="AF63:AQ63" si="187">($E$55/12)*AF117</f>
        <v>16537.5</v>
      </c>
      <c r="AG63" s="12">
        <f t="shared" si="187"/>
        <v>16537.5</v>
      </c>
      <c r="AH63" s="12">
        <f t="shared" si="187"/>
        <v>16537.5</v>
      </c>
      <c r="AI63" s="12">
        <f t="shared" si="187"/>
        <v>16537.5</v>
      </c>
      <c r="AJ63" s="12">
        <f t="shared" si="187"/>
        <v>16537.5</v>
      </c>
      <c r="AK63" s="12">
        <f t="shared" si="187"/>
        <v>16537.5</v>
      </c>
      <c r="AL63" s="12">
        <f t="shared" si="187"/>
        <v>16537.5</v>
      </c>
      <c r="AM63" s="12">
        <f t="shared" si="187"/>
        <v>16537.5</v>
      </c>
      <c r="AN63" s="12">
        <f t="shared" si="187"/>
        <v>16537.5</v>
      </c>
      <c r="AO63" s="12">
        <f t="shared" si="187"/>
        <v>16537.5</v>
      </c>
      <c r="AP63" s="12">
        <f t="shared" si="187"/>
        <v>16537.5</v>
      </c>
      <c r="AQ63" s="12">
        <f t="shared" si="187"/>
        <v>16537.5</v>
      </c>
      <c r="AR63" s="12">
        <f t="shared" ref="AR63:BC63" si="188">($F$55/12)*AR117</f>
        <v>17364.375</v>
      </c>
      <c r="AS63" s="12">
        <f t="shared" si="188"/>
        <v>17364.375</v>
      </c>
      <c r="AT63" s="12">
        <f t="shared" si="188"/>
        <v>17364.375</v>
      </c>
      <c r="AU63" s="12">
        <f t="shared" si="188"/>
        <v>17364.375</v>
      </c>
      <c r="AV63" s="12">
        <f t="shared" si="188"/>
        <v>17364.375</v>
      </c>
      <c r="AW63" s="12">
        <f t="shared" si="188"/>
        <v>17364.375</v>
      </c>
      <c r="AX63" s="12">
        <f t="shared" si="188"/>
        <v>17364.375</v>
      </c>
      <c r="AY63" s="12">
        <f t="shared" si="188"/>
        <v>17364.375</v>
      </c>
      <c r="AZ63" s="12">
        <f t="shared" si="188"/>
        <v>17364.375</v>
      </c>
      <c r="BA63" s="12">
        <f t="shared" si="188"/>
        <v>17364.375</v>
      </c>
      <c r="BB63" s="12">
        <f t="shared" si="188"/>
        <v>17364.375</v>
      </c>
      <c r="BC63" s="12">
        <f t="shared" si="188"/>
        <v>17364.375</v>
      </c>
      <c r="BD63" s="12">
        <f t="shared" ref="BD63:BO63" si="189">($G$55/12)*BD117</f>
        <v>18232.59375</v>
      </c>
      <c r="BE63" s="12">
        <f t="shared" si="189"/>
        <v>18232.59375</v>
      </c>
      <c r="BF63" s="12">
        <f t="shared" si="189"/>
        <v>18232.59375</v>
      </c>
      <c r="BG63" s="12">
        <f t="shared" si="189"/>
        <v>18232.59375</v>
      </c>
      <c r="BH63" s="12">
        <f t="shared" si="189"/>
        <v>18232.59375</v>
      </c>
      <c r="BI63" s="12">
        <f t="shared" si="189"/>
        <v>18232.59375</v>
      </c>
      <c r="BJ63" s="12">
        <f t="shared" si="189"/>
        <v>18232.59375</v>
      </c>
      <c r="BK63" s="12">
        <f t="shared" si="189"/>
        <v>18232.59375</v>
      </c>
      <c r="BL63" s="12">
        <f t="shared" si="189"/>
        <v>18232.59375</v>
      </c>
      <c r="BM63" s="12">
        <f t="shared" si="189"/>
        <v>18232.59375</v>
      </c>
      <c r="BN63" s="12">
        <f t="shared" si="189"/>
        <v>18232.59375</v>
      </c>
      <c r="BO63" s="12">
        <f t="shared" si="189"/>
        <v>18232.59375</v>
      </c>
    </row>
    <row r="64" ht="15.75" hidden="1" customHeight="1">
      <c r="A64" s="200" t="s">
        <v>377</v>
      </c>
      <c r="B64" s="125">
        <v>0.05</v>
      </c>
      <c r="C64" s="80">
        <f>'People Costs'!C66</f>
        <v>140000</v>
      </c>
      <c r="D64" s="122">
        <f t="shared" ref="D64:G64" si="190">+C64*(1+$B$27)</f>
        <v>147000</v>
      </c>
      <c r="E64" s="122">
        <f t="shared" si="190"/>
        <v>154350</v>
      </c>
      <c r="F64" s="122">
        <f t="shared" si="190"/>
        <v>162067.5</v>
      </c>
      <c r="G64" s="122">
        <f t="shared" si="190"/>
        <v>170170.875</v>
      </c>
      <c r="H64" s="12">
        <f t="shared" ref="H64:S64" si="191">($C$55/12)*H118</f>
        <v>0</v>
      </c>
      <c r="I64" s="12">
        <f t="shared" si="191"/>
        <v>0</v>
      </c>
      <c r="J64" s="12">
        <f t="shared" si="191"/>
        <v>0</v>
      </c>
      <c r="K64" s="12">
        <f t="shared" si="191"/>
        <v>0</v>
      </c>
      <c r="L64" s="12">
        <f t="shared" si="191"/>
        <v>0</v>
      </c>
      <c r="M64" s="12">
        <f t="shared" si="191"/>
        <v>0</v>
      </c>
      <c r="N64" s="12">
        <f t="shared" si="191"/>
        <v>0</v>
      </c>
      <c r="O64" s="12">
        <f t="shared" si="191"/>
        <v>0</v>
      </c>
      <c r="P64" s="12">
        <f t="shared" si="191"/>
        <v>0</v>
      </c>
      <c r="Q64" s="12">
        <f t="shared" si="191"/>
        <v>15000</v>
      </c>
      <c r="R64" s="12">
        <f t="shared" si="191"/>
        <v>15000</v>
      </c>
      <c r="S64" s="12">
        <f t="shared" si="191"/>
        <v>15000</v>
      </c>
      <c r="T64" s="12">
        <f t="shared" ref="T64:AE64" si="192">($D$55/12)*T118</f>
        <v>15750</v>
      </c>
      <c r="U64" s="12">
        <f t="shared" si="192"/>
        <v>15750</v>
      </c>
      <c r="V64" s="12">
        <f t="shared" si="192"/>
        <v>15750</v>
      </c>
      <c r="W64" s="12">
        <f t="shared" si="192"/>
        <v>15750</v>
      </c>
      <c r="X64" s="12">
        <f t="shared" si="192"/>
        <v>15750</v>
      </c>
      <c r="Y64" s="12">
        <f t="shared" si="192"/>
        <v>15750</v>
      </c>
      <c r="Z64" s="12">
        <f t="shared" si="192"/>
        <v>15750</v>
      </c>
      <c r="AA64" s="12">
        <f t="shared" si="192"/>
        <v>15750</v>
      </c>
      <c r="AB64" s="12">
        <f t="shared" si="192"/>
        <v>15750</v>
      </c>
      <c r="AC64" s="12">
        <f t="shared" si="192"/>
        <v>15750</v>
      </c>
      <c r="AD64" s="12">
        <f t="shared" si="192"/>
        <v>15750</v>
      </c>
      <c r="AE64" s="12">
        <f t="shared" si="192"/>
        <v>15750</v>
      </c>
      <c r="AF64" s="12">
        <f t="shared" ref="AF64:AQ64" si="193">($E$55/12)*AF118</f>
        <v>16537.5</v>
      </c>
      <c r="AG64" s="12">
        <f t="shared" si="193"/>
        <v>16537.5</v>
      </c>
      <c r="AH64" s="12">
        <f t="shared" si="193"/>
        <v>16537.5</v>
      </c>
      <c r="AI64" s="12">
        <f t="shared" si="193"/>
        <v>16537.5</v>
      </c>
      <c r="AJ64" s="12">
        <f t="shared" si="193"/>
        <v>16537.5</v>
      </c>
      <c r="AK64" s="12">
        <f t="shared" si="193"/>
        <v>16537.5</v>
      </c>
      <c r="AL64" s="12">
        <f t="shared" si="193"/>
        <v>16537.5</v>
      </c>
      <c r="AM64" s="12">
        <f t="shared" si="193"/>
        <v>16537.5</v>
      </c>
      <c r="AN64" s="12">
        <f t="shared" si="193"/>
        <v>16537.5</v>
      </c>
      <c r="AO64" s="12">
        <f t="shared" si="193"/>
        <v>16537.5</v>
      </c>
      <c r="AP64" s="12">
        <f t="shared" si="193"/>
        <v>16537.5</v>
      </c>
      <c r="AQ64" s="12">
        <f t="shared" si="193"/>
        <v>16537.5</v>
      </c>
      <c r="AR64" s="12">
        <f t="shared" ref="AR64:BC64" si="194">($F$55/12)*AR118</f>
        <v>17364.375</v>
      </c>
      <c r="AS64" s="12">
        <f t="shared" si="194"/>
        <v>17364.375</v>
      </c>
      <c r="AT64" s="12">
        <f t="shared" si="194"/>
        <v>17364.375</v>
      </c>
      <c r="AU64" s="12">
        <f t="shared" si="194"/>
        <v>17364.375</v>
      </c>
      <c r="AV64" s="12">
        <f t="shared" si="194"/>
        <v>17364.375</v>
      </c>
      <c r="AW64" s="12">
        <f t="shared" si="194"/>
        <v>17364.375</v>
      </c>
      <c r="AX64" s="12">
        <f t="shared" si="194"/>
        <v>17364.375</v>
      </c>
      <c r="AY64" s="12">
        <f t="shared" si="194"/>
        <v>17364.375</v>
      </c>
      <c r="AZ64" s="12">
        <f t="shared" si="194"/>
        <v>17364.375</v>
      </c>
      <c r="BA64" s="12">
        <f t="shared" si="194"/>
        <v>17364.375</v>
      </c>
      <c r="BB64" s="12">
        <f t="shared" si="194"/>
        <v>17364.375</v>
      </c>
      <c r="BC64" s="12">
        <f t="shared" si="194"/>
        <v>17364.375</v>
      </c>
      <c r="BD64" s="12">
        <f t="shared" ref="BD64:BO64" si="195">($G$55/12)*BD118</f>
        <v>18232.59375</v>
      </c>
      <c r="BE64" s="12">
        <f t="shared" si="195"/>
        <v>18232.59375</v>
      </c>
      <c r="BF64" s="12">
        <f t="shared" si="195"/>
        <v>18232.59375</v>
      </c>
      <c r="BG64" s="12">
        <f t="shared" si="195"/>
        <v>18232.59375</v>
      </c>
      <c r="BH64" s="12">
        <f t="shared" si="195"/>
        <v>18232.59375</v>
      </c>
      <c r="BI64" s="12">
        <f t="shared" si="195"/>
        <v>18232.59375</v>
      </c>
      <c r="BJ64" s="12">
        <f t="shared" si="195"/>
        <v>18232.59375</v>
      </c>
      <c r="BK64" s="12">
        <f t="shared" si="195"/>
        <v>18232.59375</v>
      </c>
      <c r="BL64" s="12">
        <f t="shared" si="195"/>
        <v>18232.59375</v>
      </c>
      <c r="BM64" s="12">
        <f t="shared" si="195"/>
        <v>18232.59375</v>
      </c>
      <c r="BN64" s="12">
        <f t="shared" si="195"/>
        <v>18232.59375</v>
      </c>
      <c r="BO64" s="12">
        <f t="shared" si="195"/>
        <v>18232.59375</v>
      </c>
    </row>
    <row r="65" ht="15.75" hidden="1" customHeight="1">
      <c r="A65" s="200" t="s">
        <v>378</v>
      </c>
      <c r="B65" s="125">
        <v>0.05</v>
      </c>
      <c r="C65" s="80">
        <f>'People Costs'!C67</f>
        <v>130000</v>
      </c>
      <c r="D65" s="122">
        <f t="shared" ref="D65:G65" si="196">+C65*(1+$B$27)</f>
        <v>136500</v>
      </c>
      <c r="E65" s="122">
        <f t="shared" si="196"/>
        <v>143325</v>
      </c>
      <c r="F65" s="122">
        <f t="shared" si="196"/>
        <v>150491.25</v>
      </c>
      <c r="G65" s="122">
        <f t="shared" si="196"/>
        <v>158015.8125</v>
      </c>
      <c r="H65" s="12">
        <f t="shared" ref="H65:S65" si="197">($C$55/12)*H119</f>
        <v>0</v>
      </c>
      <c r="I65" s="12">
        <f t="shared" si="197"/>
        <v>0</v>
      </c>
      <c r="J65" s="12">
        <f t="shared" si="197"/>
        <v>0</v>
      </c>
      <c r="K65" s="12">
        <f t="shared" si="197"/>
        <v>0</v>
      </c>
      <c r="L65" s="12">
        <f t="shared" si="197"/>
        <v>0</v>
      </c>
      <c r="M65" s="12">
        <f t="shared" si="197"/>
        <v>0</v>
      </c>
      <c r="N65" s="12">
        <f t="shared" si="197"/>
        <v>0</v>
      </c>
      <c r="O65" s="12">
        <f t="shared" si="197"/>
        <v>0</v>
      </c>
      <c r="P65" s="12">
        <f t="shared" si="197"/>
        <v>0</v>
      </c>
      <c r="Q65" s="12">
        <f t="shared" si="197"/>
        <v>15000</v>
      </c>
      <c r="R65" s="12">
        <f t="shared" si="197"/>
        <v>15000</v>
      </c>
      <c r="S65" s="12">
        <f t="shared" si="197"/>
        <v>15000</v>
      </c>
      <c r="T65" s="12">
        <f t="shared" ref="T65:AE65" si="198">($D$55/12)*T119</f>
        <v>15750</v>
      </c>
      <c r="U65" s="12">
        <f t="shared" si="198"/>
        <v>15750</v>
      </c>
      <c r="V65" s="12">
        <f t="shared" si="198"/>
        <v>15750</v>
      </c>
      <c r="W65" s="12">
        <f t="shared" si="198"/>
        <v>15750</v>
      </c>
      <c r="X65" s="12">
        <f t="shared" si="198"/>
        <v>15750</v>
      </c>
      <c r="Y65" s="12">
        <f t="shared" si="198"/>
        <v>15750</v>
      </c>
      <c r="Z65" s="12">
        <f t="shared" si="198"/>
        <v>15750</v>
      </c>
      <c r="AA65" s="12">
        <f t="shared" si="198"/>
        <v>15750</v>
      </c>
      <c r="AB65" s="12">
        <f t="shared" si="198"/>
        <v>15750</v>
      </c>
      <c r="AC65" s="12">
        <f t="shared" si="198"/>
        <v>15750</v>
      </c>
      <c r="AD65" s="12">
        <f t="shared" si="198"/>
        <v>15750</v>
      </c>
      <c r="AE65" s="12">
        <f t="shared" si="198"/>
        <v>15750</v>
      </c>
      <c r="AF65" s="12">
        <f t="shared" ref="AF65:AQ65" si="199">($E$55/12)*AF119</f>
        <v>16537.5</v>
      </c>
      <c r="AG65" s="12">
        <f t="shared" si="199"/>
        <v>16537.5</v>
      </c>
      <c r="AH65" s="12">
        <f t="shared" si="199"/>
        <v>16537.5</v>
      </c>
      <c r="AI65" s="12">
        <f t="shared" si="199"/>
        <v>16537.5</v>
      </c>
      <c r="AJ65" s="12">
        <f t="shared" si="199"/>
        <v>16537.5</v>
      </c>
      <c r="AK65" s="12">
        <f t="shared" si="199"/>
        <v>16537.5</v>
      </c>
      <c r="AL65" s="12">
        <f t="shared" si="199"/>
        <v>16537.5</v>
      </c>
      <c r="AM65" s="12">
        <f t="shared" si="199"/>
        <v>16537.5</v>
      </c>
      <c r="AN65" s="12">
        <f t="shared" si="199"/>
        <v>16537.5</v>
      </c>
      <c r="AO65" s="12">
        <f t="shared" si="199"/>
        <v>16537.5</v>
      </c>
      <c r="AP65" s="12">
        <f t="shared" si="199"/>
        <v>16537.5</v>
      </c>
      <c r="AQ65" s="12">
        <f t="shared" si="199"/>
        <v>16537.5</v>
      </c>
      <c r="AR65" s="12">
        <f t="shared" ref="AR65:BC65" si="200">($F$55/12)*AR119</f>
        <v>17364.375</v>
      </c>
      <c r="AS65" s="12">
        <f t="shared" si="200"/>
        <v>17364.375</v>
      </c>
      <c r="AT65" s="12">
        <f t="shared" si="200"/>
        <v>17364.375</v>
      </c>
      <c r="AU65" s="12">
        <f t="shared" si="200"/>
        <v>17364.375</v>
      </c>
      <c r="AV65" s="12">
        <f t="shared" si="200"/>
        <v>17364.375</v>
      </c>
      <c r="AW65" s="12">
        <f t="shared" si="200"/>
        <v>17364.375</v>
      </c>
      <c r="AX65" s="12">
        <f t="shared" si="200"/>
        <v>17364.375</v>
      </c>
      <c r="AY65" s="12">
        <f t="shared" si="200"/>
        <v>17364.375</v>
      </c>
      <c r="AZ65" s="12">
        <f t="shared" si="200"/>
        <v>17364.375</v>
      </c>
      <c r="BA65" s="12">
        <f t="shared" si="200"/>
        <v>17364.375</v>
      </c>
      <c r="BB65" s="12">
        <f t="shared" si="200"/>
        <v>17364.375</v>
      </c>
      <c r="BC65" s="12">
        <f t="shared" si="200"/>
        <v>17364.375</v>
      </c>
      <c r="BD65" s="12">
        <f t="shared" ref="BD65:BO65" si="201">($G$55/12)*BD119</f>
        <v>18232.59375</v>
      </c>
      <c r="BE65" s="12">
        <f t="shared" si="201"/>
        <v>18232.59375</v>
      </c>
      <c r="BF65" s="12">
        <f t="shared" si="201"/>
        <v>18232.59375</v>
      </c>
      <c r="BG65" s="12">
        <f t="shared" si="201"/>
        <v>18232.59375</v>
      </c>
      <c r="BH65" s="12">
        <f t="shared" si="201"/>
        <v>18232.59375</v>
      </c>
      <c r="BI65" s="12">
        <f t="shared" si="201"/>
        <v>18232.59375</v>
      </c>
      <c r="BJ65" s="12">
        <f t="shared" si="201"/>
        <v>18232.59375</v>
      </c>
      <c r="BK65" s="12">
        <f t="shared" si="201"/>
        <v>18232.59375</v>
      </c>
      <c r="BL65" s="12">
        <f t="shared" si="201"/>
        <v>18232.59375</v>
      </c>
      <c r="BM65" s="12">
        <f t="shared" si="201"/>
        <v>18232.59375</v>
      </c>
      <c r="BN65" s="12">
        <f t="shared" si="201"/>
        <v>18232.59375</v>
      </c>
      <c r="BO65" s="12">
        <f t="shared" si="201"/>
        <v>18232.59375</v>
      </c>
    </row>
    <row r="66" ht="15.75" hidden="1" customHeight="1">
      <c r="A66" s="200" t="s">
        <v>379</v>
      </c>
      <c r="B66" s="125">
        <v>0.05</v>
      </c>
      <c r="C66" s="80">
        <f>'People Costs'!C68</f>
        <v>140000</v>
      </c>
      <c r="D66" s="122">
        <f t="shared" ref="D66:G66" si="202">+C66*(1+$B$27)</f>
        <v>147000</v>
      </c>
      <c r="E66" s="122">
        <f t="shared" si="202"/>
        <v>154350</v>
      </c>
      <c r="F66" s="122">
        <f t="shared" si="202"/>
        <v>162067.5</v>
      </c>
      <c r="G66" s="122">
        <f t="shared" si="202"/>
        <v>170170.875</v>
      </c>
      <c r="H66" s="12">
        <f t="shared" ref="H66:S66" si="203">($C$55/12)*H120</f>
        <v>0</v>
      </c>
      <c r="I66" s="12">
        <f t="shared" si="203"/>
        <v>0</v>
      </c>
      <c r="J66" s="12">
        <f t="shared" si="203"/>
        <v>0</v>
      </c>
      <c r="K66" s="12">
        <f t="shared" si="203"/>
        <v>0</v>
      </c>
      <c r="L66" s="12">
        <f t="shared" si="203"/>
        <v>0</v>
      </c>
      <c r="M66" s="12">
        <f t="shared" si="203"/>
        <v>0</v>
      </c>
      <c r="N66" s="12">
        <f t="shared" si="203"/>
        <v>0</v>
      </c>
      <c r="O66" s="12">
        <f t="shared" si="203"/>
        <v>0</v>
      </c>
      <c r="P66" s="12">
        <f t="shared" si="203"/>
        <v>0</v>
      </c>
      <c r="Q66" s="12">
        <f t="shared" si="203"/>
        <v>0</v>
      </c>
      <c r="R66" s="12">
        <f t="shared" si="203"/>
        <v>0</v>
      </c>
      <c r="S66" s="12">
        <f t="shared" si="203"/>
        <v>0</v>
      </c>
      <c r="T66" s="12">
        <f t="shared" ref="T66:AE66" si="204">($D$55/12)*T120</f>
        <v>0</v>
      </c>
      <c r="U66" s="12">
        <f t="shared" si="204"/>
        <v>0</v>
      </c>
      <c r="V66" s="12">
        <f t="shared" si="204"/>
        <v>0</v>
      </c>
      <c r="W66" s="12">
        <f t="shared" si="204"/>
        <v>0</v>
      </c>
      <c r="X66" s="12">
        <f t="shared" si="204"/>
        <v>0</v>
      </c>
      <c r="Y66" s="12">
        <f t="shared" si="204"/>
        <v>0</v>
      </c>
      <c r="Z66" s="12">
        <f t="shared" si="204"/>
        <v>0</v>
      </c>
      <c r="AA66" s="12">
        <f t="shared" si="204"/>
        <v>15750</v>
      </c>
      <c r="AB66" s="12">
        <f t="shared" si="204"/>
        <v>15750</v>
      </c>
      <c r="AC66" s="12">
        <f t="shared" si="204"/>
        <v>15750</v>
      </c>
      <c r="AD66" s="12">
        <f t="shared" si="204"/>
        <v>15750</v>
      </c>
      <c r="AE66" s="12">
        <f t="shared" si="204"/>
        <v>15750</v>
      </c>
      <c r="AF66" s="12">
        <f t="shared" ref="AF66:AQ66" si="205">($E$55/12)*AF120</f>
        <v>16537.5</v>
      </c>
      <c r="AG66" s="12">
        <f t="shared" si="205"/>
        <v>16537.5</v>
      </c>
      <c r="AH66" s="12">
        <f t="shared" si="205"/>
        <v>16537.5</v>
      </c>
      <c r="AI66" s="12">
        <f t="shared" si="205"/>
        <v>16537.5</v>
      </c>
      <c r="AJ66" s="12">
        <f t="shared" si="205"/>
        <v>16537.5</v>
      </c>
      <c r="AK66" s="12">
        <f t="shared" si="205"/>
        <v>16537.5</v>
      </c>
      <c r="AL66" s="12">
        <f t="shared" si="205"/>
        <v>16537.5</v>
      </c>
      <c r="AM66" s="12">
        <f t="shared" si="205"/>
        <v>16537.5</v>
      </c>
      <c r="AN66" s="12">
        <f t="shared" si="205"/>
        <v>16537.5</v>
      </c>
      <c r="AO66" s="12">
        <f t="shared" si="205"/>
        <v>16537.5</v>
      </c>
      <c r="AP66" s="12">
        <f t="shared" si="205"/>
        <v>16537.5</v>
      </c>
      <c r="AQ66" s="12">
        <f t="shared" si="205"/>
        <v>16537.5</v>
      </c>
      <c r="AR66" s="12">
        <f t="shared" ref="AR66:BC66" si="206">($F$55/12)*AR120</f>
        <v>17364.375</v>
      </c>
      <c r="AS66" s="12">
        <f t="shared" si="206"/>
        <v>17364.375</v>
      </c>
      <c r="AT66" s="12">
        <f t="shared" si="206"/>
        <v>17364.375</v>
      </c>
      <c r="AU66" s="12">
        <f t="shared" si="206"/>
        <v>17364.375</v>
      </c>
      <c r="AV66" s="12">
        <f t="shared" si="206"/>
        <v>17364.375</v>
      </c>
      <c r="AW66" s="12">
        <f t="shared" si="206"/>
        <v>17364.375</v>
      </c>
      <c r="AX66" s="12">
        <f t="shared" si="206"/>
        <v>17364.375</v>
      </c>
      <c r="AY66" s="12">
        <f t="shared" si="206"/>
        <v>17364.375</v>
      </c>
      <c r="AZ66" s="12">
        <f t="shared" si="206"/>
        <v>17364.375</v>
      </c>
      <c r="BA66" s="12">
        <f t="shared" si="206"/>
        <v>17364.375</v>
      </c>
      <c r="BB66" s="12">
        <f t="shared" si="206"/>
        <v>17364.375</v>
      </c>
      <c r="BC66" s="12">
        <f t="shared" si="206"/>
        <v>17364.375</v>
      </c>
      <c r="BD66" s="12">
        <f t="shared" ref="BD66:BO66" si="207">($G$55/12)*BD120</f>
        <v>18232.59375</v>
      </c>
      <c r="BE66" s="12">
        <f t="shared" si="207"/>
        <v>18232.59375</v>
      </c>
      <c r="BF66" s="12">
        <f t="shared" si="207"/>
        <v>18232.59375</v>
      </c>
      <c r="BG66" s="12">
        <f t="shared" si="207"/>
        <v>18232.59375</v>
      </c>
      <c r="BH66" s="12">
        <f t="shared" si="207"/>
        <v>18232.59375</v>
      </c>
      <c r="BI66" s="12">
        <f t="shared" si="207"/>
        <v>18232.59375</v>
      </c>
      <c r="BJ66" s="12">
        <f t="shared" si="207"/>
        <v>18232.59375</v>
      </c>
      <c r="BK66" s="12">
        <f t="shared" si="207"/>
        <v>18232.59375</v>
      </c>
      <c r="BL66" s="12">
        <f t="shared" si="207"/>
        <v>18232.59375</v>
      </c>
      <c r="BM66" s="12">
        <f t="shared" si="207"/>
        <v>18232.59375</v>
      </c>
      <c r="BN66" s="12">
        <f t="shared" si="207"/>
        <v>18232.59375</v>
      </c>
      <c r="BO66" s="12">
        <f t="shared" si="207"/>
        <v>18232.59375</v>
      </c>
    </row>
    <row r="67" ht="15.75" hidden="1" customHeight="1">
      <c r="A67" s="184" t="s">
        <v>380</v>
      </c>
      <c r="B67" s="125">
        <v>0.05</v>
      </c>
      <c r="C67" s="80">
        <f>'People Costs'!C69</f>
        <v>130000</v>
      </c>
      <c r="D67" s="122">
        <f t="shared" ref="D67:G67" si="208">+C67*(1+$B$27)</f>
        <v>136500</v>
      </c>
      <c r="E67" s="122">
        <f t="shared" si="208"/>
        <v>143325</v>
      </c>
      <c r="F67" s="122">
        <f t="shared" si="208"/>
        <v>150491.25</v>
      </c>
      <c r="G67" s="122">
        <f t="shared" si="208"/>
        <v>158015.8125</v>
      </c>
      <c r="H67" s="12">
        <f t="shared" ref="H67:S67" si="209">($C$41/12)*H121</f>
        <v>0</v>
      </c>
      <c r="I67" s="12">
        <f t="shared" si="209"/>
        <v>0</v>
      </c>
      <c r="J67" s="12">
        <f t="shared" si="209"/>
        <v>0</v>
      </c>
      <c r="K67" s="12">
        <f t="shared" si="209"/>
        <v>0</v>
      </c>
      <c r="L67" s="12">
        <f t="shared" si="209"/>
        <v>0</v>
      </c>
      <c r="M67" s="12">
        <f t="shared" si="209"/>
        <v>0</v>
      </c>
      <c r="N67" s="12">
        <f t="shared" si="209"/>
        <v>0</v>
      </c>
      <c r="O67" s="12">
        <f t="shared" si="209"/>
        <v>0</v>
      </c>
      <c r="P67" s="12">
        <f t="shared" si="209"/>
        <v>0</v>
      </c>
      <c r="Q67" s="12">
        <f t="shared" si="209"/>
        <v>0</v>
      </c>
      <c r="R67" s="12">
        <f t="shared" si="209"/>
        <v>0</v>
      </c>
      <c r="S67" s="12">
        <f t="shared" si="209"/>
        <v>0</v>
      </c>
      <c r="T67" s="12">
        <f t="shared" ref="T67:AE67" si="210">($D$41/12)*T121</f>
        <v>0</v>
      </c>
      <c r="U67" s="12">
        <f t="shared" si="210"/>
        <v>0</v>
      </c>
      <c r="V67" s="12">
        <f t="shared" si="210"/>
        <v>0</v>
      </c>
      <c r="W67" s="12">
        <f t="shared" si="210"/>
        <v>0</v>
      </c>
      <c r="X67" s="12">
        <f t="shared" si="210"/>
        <v>0</v>
      </c>
      <c r="Y67" s="12">
        <f t="shared" si="210"/>
        <v>0</v>
      </c>
      <c r="Z67" s="12">
        <f t="shared" si="210"/>
        <v>0</v>
      </c>
      <c r="AA67" s="12">
        <f t="shared" si="210"/>
        <v>14000</v>
      </c>
      <c r="AB67" s="12">
        <f t="shared" si="210"/>
        <v>14000</v>
      </c>
      <c r="AC67" s="12">
        <f t="shared" si="210"/>
        <v>14000</v>
      </c>
      <c r="AD67" s="12">
        <f t="shared" si="210"/>
        <v>14000</v>
      </c>
      <c r="AE67" s="12">
        <f t="shared" si="210"/>
        <v>14000</v>
      </c>
      <c r="AF67" s="12">
        <f t="shared" ref="AF67:AQ67" si="211">($E$41/12)*AF121</f>
        <v>14700</v>
      </c>
      <c r="AG67" s="12">
        <f t="shared" si="211"/>
        <v>14700</v>
      </c>
      <c r="AH67" s="12">
        <f t="shared" si="211"/>
        <v>14700</v>
      </c>
      <c r="AI67" s="12">
        <f t="shared" si="211"/>
        <v>14700</v>
      </c>
      <c r="AJ67" s="12">
        <f t="shared" si="211"/>
        <v>14700</v>
      </c>
      <c r="AK67" s="12">
        <f t="shared" si="211"/>
        <v>14700</v>
      </c>
      <c r="AL67" s="12">
        <f t="shared" si="211"/>
        <v>14700</v>
      </c>
      <c r="AM67" s="12">
        <f t="shared" si="211"/>
        <v>14700</v>
      </c>
      <c r="AN67" s="12">
        <f t="shared" si="211"/>
        <v>14700</v>
      </c>
      <c r="AO67" s="12">
        <f t="shared" si="211"/>
        <v>14700</v>
      </c>
      <c r="AP67" s="12">
        <f t="shared" si="211"/>
        <v>14700</v>
      </c>
      <c r="AQ67" s="12">
        <f t="shared" si="211"/>
        <v>14700</v>
      </c>
      <c r="AR67" s="12">
        <f t="shared" ref="AR67:BC67" si="212">($F$41/12)*AR121</f>
        <v>15435</v>
      </c>
      <c r="AS67" s="12">
        <f t="shared" si="212"/>
        <v>15435</v>
      </c>
      <c r="AT67" s="12">
        <f t="shared" si="212"/>
        <v>15435</v>
      </c>
      <c r="AU67" s="12">
        <f t="shared" si="212"/>
        <v>15435</v>
      </c>
      <c r="AV67" s="12">
        <f t="shared" si="212"/>
        <v>15435</v>
      </c>
      <c r="AW67" s="12">
        <f t="shared" si="212"/>
        <v>15435</v>
      </c>
      <c r="AX67" s="12">
        <f t="shared" si="212"/>
        <v>15435</v>
      </c>
      <c r="AY67" s="12">
        <f t="shared" si="212"/>
        <v>15435</v>
      </c>
      <c r="AZ67" s="12">
        <f t="shared" si="212"/>
        <v>15435</v>
      </c>
      <c r="BA67" s="12">
        <f t="shared" si="212"/>
        <v>15435</v>
      </c>
      <c r="BB67" s="12">
        <f t="shared" si="212"/>
        <v>15435</v>
      </c>
      <c r="BC67" s="12">
        <f t="shared" si="212"/>
        <v>15435</v>
      </c>
      <c r="BD67" s="12">
        <f t="shared" ref="BD67:BO67" si="213">($G$41/12)*BD121</f>
        <v>16206.75</v>
      </c>
      <c r="BE67" s="12">
        <f t="shared" si="213"/>
        <v>16206.75</v>
      </c>
      <c r="BF67" s="12">
        <f t="shared" si="213"/>
        <v>16206.75</v>
      </c>
      <c r="BG67" s="12">
        <f t="shared" si="213"/>
        <v>16206.75</v>
      </c>
      <c r="BH67" s="12">
        <f t="shared" si="213"/>
        <v>16206.75</v>
      </c>
      <c r="BI67" s="12">
        <f t="shared" si="213"/>
        <v>16206.75</v>
      </c>
      <c r="BJ67" s="12">
        <f t="shared" si="213"/>
        <v>16206.75</v>
      </c>
      <c r="BK67" s="12">
        <f t="shared" si="213"/>
        <v>16206.75</v>
      </c>
      <c r="BL67" s="12">
        <f t="shared" si="213"/>
        <v>16206.75</v>
      </c>
      <c r="BM67" s="12">
        <f t="shared" si="213"/>
        <v>16206.75</v>
      </c>
      <c r="BN67" s="12">
        <f t="shared" si="213"/>
        <v>16206.75</v>
      </c>
      <c r="BO67" s="12">
        <f t="shared" si="213"/>
        <v>16206.75</v>
      </c>
    </row>
    <row r="68" ht="15.75" hidden="1" customHeight="1">
      <c r="A68" s="184" t="s">
        <v>381</v>
      </c>
      <c r="B68" s="125">
        <v>0.05</v>
      </c>
      <c r="C68" s="80">
        <f>'People Costs'!C70</f>
        <v>110000</v>
      </c>
      <c r="D68" s="122">
        <f t="shared" ref="D68:G68" si="214">+C68*(1+$B$27)</f>
        <v>115500</v>
      </c>
      <c r="E68" s="122">
        <f t="shared" si="214"/>
        <v>121275</v>
      </c>
      <c r="F68" s="122">
        <f t="shared" si="214"/>
        <v>127338.75</v>
      </c>
      <c r="G68" s="122">
        <f t="shared" si="214"/>
        <v>133705.6875</v>
      </c>
      <c r="H68" s="12">
        <f t="shared" ref="H68:S68" si="215">($C$55/12)*H122</f>
        <v>0</v>
      </c>
      <c r="I68" s="12">
        <f t="shared" si="215"/>
        <v>0</v>
      </c>
      <c r="J68" s="12">
        <f t="shared" si="215"/>
        <v>0</v>
      </c>
      <c r="K68" s="12">
        <f t="shared" si="215"/>
        <v>0</v>
      </c>
      <c r="L68" s="12">
        <f t="shared" si="215"/>
        <v>0</v>
      </c>
      <c r="M68" s="12">
        <f t="shared" si="215"/>
        <v>0</v>
      </c>
      <c r="N68" s="12">
        <f t="shared" si="215"/>
        <v>0</v>
      </c>
      <c r="O68" s="12">
        <f t="shared" si="215"/>
        <v>0</v>
      </c>
      <c r="P68" s="12">
        <f t="shared" si="215"/>
        <v>0</v>
      </c>
      <c r="Q68" s="12">
        <f t="shared" si="215"/>
        <v>0</v>
      </c>
      <c r="R68" s="12">
        <f t="shared" si="215"/>
        <v>0</v>
      </c>
      <c r="S68" s="12">
        <f t="shared" si="215"/>
        <v>0</v>
      </c>
      <c r="T68" s="12">
        <f t="shared" ref="T68:AE68" si="216">($D$55/12)*T122</f>
        <v>0</v>
      </c>
      <c r="U68" s="12">
        <f t="shared" si="216"/>
        <v>0</v>
      </c>
      <c r="V68" s="12">
        <f t="shared" si="216"/>
        <v>0</v>
      </c>
      <c r="W68" s="12">
        <f t="shared" si="216"/>
        <v>0</v>
      </c>
      <c r="X68" s="12">
        <f t="shared" si="216"/>
        <v>0</v>
      </c>
      <c r="Y68" s="12">
        <f t="shared" si="216"/>
        <v>0</v>
      </c>
      <c r="Z68" s="12">
        <f t="shared" si="216"/>
        <v>0</v>
      </c>
      <c r="AA68" s="12">
        <f t="shared" si="216"/>
        <v>15750</v>
      </c>
      <c r="AB68" s="12">
        <f t="shared" si="216"/>
        <v>15750</v>
      </c>
      <c r="AC68" s="12">
        <f t="shared" si="216"/>
        <v>15750</v>
      </c>
      <c r="AD68" s="12">
        <f t="shared" si="216"/>
        <v>15750</v>
      </c>
      <c r="AE68" s="12">
        <f t="shared" si="216"/>
        <v>15750</v>
      </c>
      <c r="AF68" s="12">
        <f t="shared" ref="AF68:AQ68" si="217">($E$55/12)*AF122</f>
        <v>16537.5</v>
      </c>
      <c r="AG68" s="12">
        <f t="shared" si="217"/>
        <v>16537.5</v>
      </c>
      <c r="AH68" s="12">
        <f t="shared" si="217"/>
        <v>16537.5</v>
      </c>
      <c r="AI68" s="12">
        <f t="shared" si="217"/>
        <v>16537.5</v>
      </c>
      <c r="AJ68" s="12">
        <f t="shared" si="217"/>
        <v>16537.5</v>
      </c>
      <c r="AK68" s="12">
        <f t="shared" si="217"/>
        <v>16537.5</v>
      </c>
      <c r="AL68" s="12">
        <f t="shared" si="217"/>
        <v>16537.5</v>
      </c>
      <c r="AM68" s="12">
        <f t="shared" si="217"/>
        <v>16537.5</v>
      </c>
      <c r="AN68" s="12">
        <f t="shared" si="217"/>
        <v>16537.5</v>
      </c>
      <c r="AO68" s="12">
        <f t="shared" si="217"/>
        <v>16537.5</v>
      </c>
      <c r="AP68" s="12">
        <f t="shared" si="217"/>
        <v>16537.5</v>
      </c>
      <c r="AQ68" s="12">
        <f t="shared" si="217"/>
        <v>16537.5</v>
      </c>
      <c r="AR68" s="12">
        <f t="shared" ref="AR68:BC68" si="218">($F$55/12)*AR122</f>
        <v>17364.375</v>
      </c>
      <c r="AS68" s="12">
        <f t="shared" si="218"/>
        <v>17364.375</v>
      </c>
      <c r="AT68" s="12">
        <f t="shared" si="218"/>
        <v>17364.375</v>
      </c>
      <c r="AU68" s="12">
        <f t="shared" si="218"/>
        <v>17364.375</v>
      </c>
      <c r="AV68" s="12">
        <f t="shared" si="218"/>
        <v>17364.375</v>
      </c>
      <c r="AW68" s="12">
        <f t="shared" si="218"/>
        <v>17364.375</v>
      </c>
      <c r="AX68" s="12">
        <f t="shared" si="218"/>
        <v>17364.375</v>
      </c>
      <c r="AY68" s="12">
        <f t="shared" si="218"/>
        <v>17364.375</v>
      </c>
      <c r="AZ68" s="12">
        <f t="shared" si="218"/>
        <v>17364.375</v>
      </c>
      <c r="BA68" s="12">
        <f t="shared" si="218"/>
        <v>17364.375</v>
      </c>
      <c r="BB68" s="12">
        <f t="shared" si="218"/>
        <v>17364.375</v>
      </c>
      <c r="BC68" s="12">
        <f t="shared" si="218"/>
        <v>17364.375</v>
      </c>
      <c r="BD68" s="12">
        <f t="shared" ref="BD68:BO68" si="219">($G$55/12)*BD122</f>
        <v>18232.59375</v>
      </c>
      <c r="BE68" s="12">
        <f t="shared" si="219"/>
        <v>18232.59375</v>
      </c>
      <c r="BF68" s="12">
        <f t="shared" si="219"/>
        <v>18232.59375</v>
      </c>
      <c r="BG68" s="12">
        <f t="shared" si="219"/>
        <v>18232.59375</v>
      </c>
      <c r="BH68" s="12">
        <f t="shared" si="219"/>
        <v>18232.59375</v>
      </c>
      <c r="BI68" s="12">
        <f t="shared" si="219"/>
        <v>18232.59375</v>
      </c>
      <c r="BJ68" s="12">
        <f t="shared" si="219"/>
        <v>18232.59375</v>
      </c>
      <c r="BK68" s="12">
        <f t="shared" si="219"/>
        <v>18232.59375</v>
      </c>
      <c r="BL68" s="12">
        <f t="shared" si="219"/>
        <v>18232.59375</v>
      </c>
      <c r="BM68" s="12">
        <f t="shared" si="219"/>
        <v>18232.59375</v>
      </c>
      <c r="BN68" s="12">
        <f t="shared" si="219"/>
        <v>18232.59375</v>
      </c>
      <c r="BO68" s="12">
        <f t="shared" si="219"/>
        <v>18232.59375</v>
      </c>
    </row>
    <row r="69" ht="15.75" hidden="1" customHeight="1">
      <c r="A69" s="184" t="s">
        <v>382</v>
      </c>
      <c r="B69" s="125">
        <v>0.05</v>
      </c>
      <c r="C69" s="80">
        <f>'People Costs'!C71</f>
        <v>100000</v>
      </c>
      <c r="D69" s="122">
        <f t="shared" ref="D69:G69" si="220">+C69*(1+$B$27)</f>
        <v>105000</v>
      </c>
      <c r="E69" s="122">
        <f t="shared" si="220"/>
        <v>110250</v>
      </c>
      <c r="F69" s="122">
        <f t="shared" si="220"/>
        <v>115762.5</v>
      </c>
      <c r="G69" s="122">
        <f t="shared" si="220"/>
        <v>121550.625</v>
      </c>
      <c r="H69" s="12">
        <f t="shared" ref="H69:S69" si="221">($C$55/12)*H123</f>
        <v>0</v>
      </c>
      <c r="I69" s="12">
        <f t="shared" si="221"/>
        <v>0</v>
      </c>
      <c r="J69" s="12">
        <f t="shared" si="221"/>
        <v>0</v>
      </c>
      <c r="K69" s="12">
        <f t="shared" si="221"/>
        <v>0</v>
      </c>
      <c r="L69" s="12">
        <f t="shared" si="221"/>
        <v>0</v>
      </c>
      <c r="M69" s="12">
        <f t="shared" si="221"/>
        <v>0</v>
      </c>
      <c r="N69" s="12">
        <f t="shared" si="221"/>
        <v>0</v>
      </c>
      <c r="O69" s="12">
        <f t="shared" si="221"/>
        <v>0</v>
      </c>
      <c r="P69" s="12">
        <f t="shared" si="221"/>
        <v>0</v>
      </c>
      <c r="Q69" s="12">
        <f t="shared" si="221"/>
        <v>0</v>
      </c>
      <c r="R69" s="12">
        <f t="shared" si="221"/>
        <v>0</v>
      </c>
      <c r="S69" s="12">
        <f t="shared" si="221"/>
        <v>0</v>
      </c>
      <c r="T69" s="12">
        <f t="shared" ref="T69:AE69" si="222">($D$55/12)*T123</f>
        <v>0</v>
      </c>
      <c r="U69" s="12">
        <f t="shared" si="222"/>
        <v>0</v>
      </c>
      <c r="V69" s="12">
        <f t="shared" si="222"/>
        <v>0</v>
      </c>
      <c r="W69" s="12">
        <f t="shared" si="222"/>
        <v>0</v>
      </c>
      <c r="X69" s="12">
        <f t="shared" si="222"/>
        <v>0</v>
      </c>
      <c r="Y69" s="12">
        <f t="shared" si="222"/>
        <v>0</v>
      </c>
      <c r="Z69" s="12">
        <f t="shared" si="222"/>
        <v>0</v>
      </c>
      <c r="AA69" s="12">
        <f t="shared" si="222"/>
        <v>15750</v>
      </c>
      <c r="AB69" s="12">
        <f t="shared" si="222"/>
        <v>15750</v>
      </c>
      <c r="AC69" s="12">
        <f t="shared" si="222"/>
        <v>15750</v>
      </c>
      <c r="AD69" s="12">
        <f t="shared" si="222"/>
        <v>15750</v>
      </c>
      <c r="AE69" s="12">
        <f t="shared" si="222"/>
        <v>15750</v>
      </c>
      <c r="AF69" s="12">
        <f t="shared" ref="AF69:AQ69" si="223">($E$55/12)*AF123</f>
        <v>16537.5</v>
      </c>
      <c r="AG69" s="12">
        <f t="shared" si="223"/>
        <v>16537.5</v>
      </c>
      <c r="AH69" s="12">
        <f t="shared" si="223"/>
        <v>16537.5</v>
      </c>
      <c r="AI69" s="12">
        <f t="shared" si="223"/>
        <v>16537.5</v>
      </c>
      <c r="AJ69" s="12">
        <f t="shared" si="223"/>
        <v>16537.5</v>
      </c>
      <c r="AK69" s="12">
        <f t="shared" si="223"/>
        <v>16537.5</v>
      </c>
      <c r="AL69" s="12">
        <f t="shared" si="223"/>
        <v>16537.5</v>
      </c>
      <c r="AM69" s="12">
        <f t="shared" si="223"/>
        <v>16537.5</v>
      </c>
      <c r="AN69" s="12">
        <f t="shared" si="223"/>
        <v>16537.5</v>
      </c>
      <c r="AO69" s="12">
        <f t="shared" si="223"/>
        <v>16537.5</v>
      </c>
      <c r="AP69" s="12">
        <f t="shared" si="223"/>
        <v>16537.5</v>
      </c>
      <c r="AQ69" s="12">
        <f t="shared" si="223"/>
        <v>16537.5</v>
      </c>
      <c r="AR69" s="12">
        <f t="shared" ref="AR69:BC69" si="224">($F$55/12)*AR123</f>
        <v>17364.375</v>
      </c>
      <c r="AS69" s="12">
        <f t="shared" si="224"/>
        <v>17364.375</v>
      </c>
      <c r="AT69" s="12">
        <f t="shared" si="224"/>
        <v>17364.375</v>
      </c>
      <c r="AU69" s="12">
        <f t="shared" si="224"/>
        <v>17364.375</v>
      </c>
      <c r="AV69" s="12">
        <f t="shared" si="224"/>
        <v>17364.375</v>
      </c>
      <c r="AW69" s="12">
        <f t="shared" si="224"/>
        <v>17364.375</v>
      </c>
      <c r="AX69" s="12">
        <f t="shared" si="224"/>
        <v>17364.375</v>
      </c>
      <c r="AY69" s="12">
        <f t="shared" si="224"/>
        <v>17364.375</v>
      </c>
      <c r="AZ69" s="12">
        <f t="shared" si="224"/>
        <v>17364.375</v>
      </c>
      <c r="BA69" s="12">
        <f t="shared" si="224"/>
        <v>17364.375</v>
      </c>
      <c r="BB69" s="12">
        <f t="shared" si="224"/>
        <v>17364.375</v>
      </c>
      <c r="BC69" s="12">
        <f t="shared" si="224"/>
        <v>17364.375</v>
      </c>
      <c r="BD69" s="12">
        <f t="shared" ref="BD69:BO69" si="225">($G$55/12)*BD123</f>
        <v>18232.59375</v>
      </c>
      <c r="BE69" s="12">
        <f t="shared" si="225"/>
        <v>18232.59375</v>
      </c>
      <c r="BF69" s="12">
        <f t="shared" si="225"/>
        <v>18232.59375</v>
      </c>
      <c r="BG69" s="12">
        <f t="shared" si="225"/>
        <v>18232.59375</v>
      </c>
      <c r="BH69" s="12">
        <f t="shared" si="225"/>
        <v>18232.59375</v>
      </c>
      <c r="BI69" s="12">
        <f t="shared" si="225"/>
        <v>18232.59375</v>
      </c>
      <c r="BJ69" s="12">
        <f t="shared" si="225"/>
        <v>18232.59375</v>
      </c>
      <c r="BK69" s="12">
        <f t="shared" si="225"/>
        <v>18232.59375</v>
      </c>
      <c r="BL69" s="12">
        <f t="shared" si="225"/>
        <v>18232.59375</v>
      </c>
      <c r="BM69" s="12">
        <f t="shared" si="225"/>
        <v>18232.59375</v>
      </c>
      <c r="BN69" s="12">
        <f t="shared" si="225"/>
        <v>18232.59375</v>
      </c>
      <c r="BO69" s="12">
        <f t="shared" si="225"/>
        <v>18232.59375</v>
      </c>
    </row>
    <row r="70" ht="15.75" hidden="1" customHeight="1">
      <c r="A70" s="184" t="s">
        <v>383</v>
      </c>
      <c r="B70" s="125">
        <v>0.05</v>
      </c>
      <c r="C70" s="80">
        <f>'People Costs'!C72</f>
        <v>90000</v>
      </c>
      <c r="D70" s="122">
        <f t="shared" ref="D70:G70" si="226">+C70*(1+$B$27)</f>
        <v>94500</v>
      </c>
      <c r="E70" s="122">
        <f t="shared" si="226"/>
        <v>99225</v>
      </c>
      <c r="F70" s="122">
        <f t="shared" si="226"/>
        <v>104186.25</v>
      </c>
      <c r="G70" s="122">
        <f t="shared" si="226"/>
        <v>109395.5625</v>
      </c>
      <c r="H70" s="12">
        <f t="shared" ref="H70:S70" si="227">($C$55/12)*H124</f>
        <v>0</v>
      </c>
      <c r="I70" s="12">
        <f t="shared" si="227"/>
        <v>0</v>
      </c>
      <c r="J70" s="12">
        <f t="shared" si="227"/>
        <v>0</v>
      </c>
      <c r="K70" s="12">
        <f t="shared" si="227"/>
        <v>0</v>
      </c>
      <c r="L70" s="12">
        <f t="shared" si="227"/>
        <v>0</v>
      </c>
      <c r="M70" s="12">
        <f t="shared" si="227"/>
        <v>0</v>
      </c>
      <c r="N70" s="12">
        <f t="shared" si="227"/>
        <v>0</v>
      </c>
      <c r="O70" s="12">
        <f t="shared" si="227"/>
        <v>0</v>
      </c>
      <c r="P70" s="12">
        <f t="shared" si="227"/>
        <v>0</v>
      </c>
      <c r="Q70" s="12">
        <f t="shared" si="227"/>
        <v>0</v>
      </c>
      <c r="R70" s="12">
        <f t="shared" si="227"/>
        <v>0</v>
      </c>
      <c r="S70" s="12">
        <f t="shared" si="227"/>
        <v>0</v>
      </c>
      <c r="T70" s="12">
        <f t="shared" ref="T70:AE70" si="228">($D$55/12)*T124</f>
        <v>0</v>
      </c>
      <c r="U70" s="12">
        <f t="shared" si="228"/>
        <v>0</v>
      </c>
      <c r="V70" s="12">
        <f t="shared" si="228"/>
        <v>0</v>
      </c>
      <c r="W70" s="12">
        <f t="shared" si="228"/>
        <v>0</v>
      </c>
      <c r="X70" s="12">
        <f t="shared" si="228"/>
        <v>0</v>
      </c>
      <c r="Y70" s="12">
        <f t="shared" si="228"/>
        <v>0</v>
      </c>
      <c r="Z70" s="12">
        <f t="shared" si="228"/>
        <v>0</v>
      </c>
      <c r="AA70" s="12">
        <f t="shared" si="228"/>
        <v>15750</v>
      </c>
      <c r="AB70" s="12">
        <f t="shared" si="228"/>
        <v>15750</v>
      </c>
      <c r="AC70" s="12">
        <f t="shared" si="228"/>
        <v>15750</v>
      </c>
      <c r="AD70" s="12">
        <f t="shared" si="228"/>
        <v>15750</v>
      </c>
      <c r="AE70" s="12">
        <f t="shared" si="228"/>
        <v>15750</v>
      </c>
      <c r="AF70" s="12">
        <f t="shared" ref="AF70:AQ70" si="229">($E$55/12)*AF124</f>
        <v>16537.5</v>
      </c>
      <c r="AG70" s="12">
        <f t="shared" si="229"/>
        <v>16537.5</v>
      </c>
      <c r="AH70" s="12">
        <f t="shared" si="229"/>
        <v>16537.5</v>
      </c>
      <c r="AI70" s="12">
        <f t="shared" si="229"/>
        <v>16537.5</v>
      </c>
      <c r="AJ70" s="12">
        <f t="shared" si="229"/>
        <v>16537.5</v>
      </c>
      <c r="AK70" s="12">
        <f t="shared" si="229"/>
        <v>16537.5</v>
      </c>
      <c r="AL70" s="12">
        <f t="shared" si="229"/>
        <v>16537.5</v>
      </c>
      <c r="AM70" s="12">
        <f t="shared" si="229"/>
        <v>16537.5</v>
      </c>
      <c r="AN70" s="12">
        <f t="shared" si="229"/>
        <v>16537.5</v>
      </c>
      <c r="AO70" s="12">
        <f t="shared" si="229"/>
        <v>16537.5</v>
      </c>
      <c r="AP70" s="12">
        <f t="shared" si="229"/>
        <v>16537.5</v>
      </c>
      <c r="AQ70" s="12">
        <f t="shared" si="229"/>
        <v>16537.5</v>
      </c>
      <c r="AR70" s="12">
        <f t="shared" ref="AR70:BC70" si="230">($F$55/12)*AR124</f>
        <v>17364.375</v>
      </c>
      <c r="AS70" s="12">
        <f t="shared" si="230"/>
        <v>17364.375</v>
      </c>
      <c r="AT70" s="12">
        <f t="shared" si="230"/>
        <v>17364.375</v>
      </c>
      <c r="AU70" s="12">
        <f t="shared" si="230"/>
        <v>17364.375</v>
      </c>
      <c r="AV70" s="12">
        <f t="shared" si="230"/>
        <v>17364.375</v>
      </c>
      <c r="AW70" s="12">
        <f t="shared" si="230"/>
        <v>17364.375</v>
      </c>
      <c r="AX70" s="12">
        <f t="shared" si="230"/>
        <v>17364.375</v>
      </c>
      <c r="AY70" s="12">
        <f t="shared" si="230"/>
        <v>17364.375</v>
      </c>
      <c r="AZ70" s="12">
        <f t="shared" si="230"/>
        <v>17364.375</v>
      </c>
      <c r="BA70" s="12">
        <f t="shared" si="230"/>
        <v>17364.375</v>
      </c>
      <c r="BB70" s="12">
        <f t="shared" si="230"/>
        <v>17364.375</v>
      </c>
      <c r="BC70" s="12">
        <f t="shared" si="230"/>
        <v>17364.375</v>
      </c>
      <c r="BD70" s="12">
        <f t="shared" ref="BD70:BO70" si="231">($G$55/12)*BD124</f>
        <v>18232.59375</v>
      </c>
      <c r="BE70" s="12">
        <f t="shared" si="231"/>
        <v>18232.59375</v>
      </c>
      <c r="BF70" s="12">
        <f t="shared" si="231"/>
        <v>18232.59375</v>
      </c>
      <c r="BG70" s="12">
        <f t="shared" si="231"/>
        <v>18232.59375</v>
      </c>
      <c r="BH70" s="12">
        <f t="shared" si="231"/>
        <v>18232.59375</v>
      </c>
      <c r="BI70" s="12">
        <f t="shared" si="231"/>
        <v>18232.59375</v>
      </c>
      <c r="BJ70" s="12">
        <f t="shared" si="231"/>
        <v>18232.59375</v>
      </c>
      <c r="BK70" s="12">
        <f t="shared" si="231"/>
        <v>18232.59375</v>
      </c>
      <c r="BL70" s="12">
        <f t="shared" si="231"/>
        <v>18232.59375</v>
      </c>
      <c r="BM70" s="12">
        <f t="shared" si="231"/>
        <v>18232.59375</v>
      </c>
      <c r="BN70" s="12">
        <f t="shared" si="231"/>
        <v>18232.59375</v>
      </c>
      <c r="BO70" s="12">
        <f t="shared" si="231"/>
        <v>18232.59375</v>
      </c>
    </row>
    <row r="71" ht="15.75" hidden="1" customHeight="1">
      <c r="A71" s="184" t="s">
        <v>5</v>
      </c>
      <c r="B71" s="125">
        <v>0.05</v>
      </c>
      <c r="C71" s="80">
        <f>'People Costs'!C74</f>
        <v>130000</v>
      </c>
      <c r="D71" s="122">
        <f t="shared" ref="D71:G71" si="232">+C71*(1+$B$27)</f>
        <v>136500</v>
      </c>
      <c r="E71" s="122">
        <f t="shared" si="232"/>
        <v>143325</v>
      </c>
      <c r="F71" s="122">
        <f t="shared" si="232"/>
        <v>150491.25</v>
      </c>
      <c r="G71" s="122">
        <f t="shared" si="232"/>
        <v>158015.8125</v>
      </c>
      <c r="H71" s="12">
        <f t="shared" ref="H71:S71" si="233">($C$55/12)*H125</f>
        <v>0</v>
      </c>
      <c r="I71" s="12">
        <f t="shared" si="233"/>
        <v>0</v>
      </c>
      <c r="J71" s="12">
        <f t="shared" si="233"/>
        <v>0</v>
      </c>
      <c r="K71" s="12">
        <f t="shared" si="233"/>
        <v>0</v>
      </c>
      <c r="L71" s="12">
        <f t="shared" si="233"/>
        <v>0</v>
      </c>
      <c r="M71" s="12">
        <f t="shared" si="233"/>
        <v>0</v>
      </c>
      <c r="N71" s="12">
        <f t="shared" si="233"/>
        <v>0</v>
      </c>
      <c r="O71" s="12">
        <f t="shared" si="233"/>
        <v>0</v>
      </c>
      <c r="P71" s="12">
        <f t="shared" si="233"/>
        <v>0</v>
      </c>
      <c r="Q71" s="12">
        <f t="shared" si="233"/>
        <v>0</v>
      </c>
      <c r="R71" s="12">
        <f t="shared" si="233"/>
        <v>0</v>
      </c>
      <c r="S71" s="12">
        <f t="shared" si="233"/>
        <v>0</v>
      </c>
      <c r="T71" s="12">
        <f t="shared" ref="T71:AE71" si="234">($D$55/12)*T125</f>
        <v>0</v>
      </c>
      <c r="U71" s="12">
        <f t="shared" si="234"/>
        <v>0</v>
      </c>
      <c r="V71" s="12">
        <f t="shared" si="234"/>
        <v>0</v>
      </c>
      <c r="W71" s="12">
        <f t="shared" si="234"/>
        <v>0</v>
      </c>
      <c r="X71" s="12">
        <f t="shared" si="234"/>
        <v>0</v>
      </c>
      <c r="Y71" s="12">
        <f t="shared" si="234"/>
        <v>0</v>
      </c>
      <c r="Z71" s="12">
        <f t="shared" si="234"/>
        <v>0</v>
      </c>
      <c r="AA71" s="12">
        <f t="shared" si="234"/>
        <v>0</v>
      </c>
      <c r="AB71" s="12">
        <f t="shared" si="234"/>
        <v>0</v>
      </c>
      <c r="AC71" s="12">
        <f t="shared" si="234"/>
        <v>0</v>
      </c>
      <c r="AD71" s="12">
        <f t="shared" si="234"/>
        <v>0</v>
      </c>
      <c r="AE71" s="12">
        <f t="shared" si="234"/>
        <v>15750</v>
      </c>
      <c r="AF71" s="12">
        <f t="shared" ref="AF71:AQ71" si="235">($E$55/12)*AF125</f>
        <v>0</v>
      </c>
      <c r="AG71" s="12">
        <f t="shared" si="235"/>
        <v>0</v>
      </c>
      <c r="AH71" s="12">
        <f t="shared" si="235"/>
        <v>0</v>
      </c>
      <c r="AI71" s="12">
        <f t="shared" si="235"/>
        <v>0</v>
      </c>
      <c r="AJ71" s="12">
        <f t="shared" si="235"/>
        <v>0</v>
      </c>
      <c r="AK71" s="12">
        <f t="shared" si="235"/>
        <v>0</v>
      </c>
      <c r="AL71" s="12">
        <f t="shared" si="235"/>
        <v>0</v>
      </c>
      <c r="AM71" s="12">
        <f t="shared" si="235"/>
        <v>0</v>
      </c>
      <c r="AN71" s="12">
        <f t="shared" si="235"/>
        <v>0</v>
      </c>
      <c r="AO71" s="12">
        <f t="shared" si="235"/>
        <v>0</v>
      </c>
      <c r="AP71" s="12">
        <f t="shared" si="235"/>
        <v>0</v>
      </c>
      <c r="AQ71" s="12">
        <f t="shared" si="235"/>
        <v>0</v>
      </c>
      <c r="AR71" s="12">
        <f t="shared" ref="AR71:BC71" si="236">($F$55/12)*AR125</f>
        <v>0</v>
      </c>
      <c r="AS71" s="12">
        <f t="shared" si="236"/>
        <v>0</v>
      </c>
      <c r="AT71" s="12">
        <f t="shared" si="236"/>
        <v>0</v>
      </c>
      <c r="AU71" s="12">
        <f t="shared" si="236"/>
        <v>0</v>
      </c>
      <c r="AV71" s="12">
        <f t="shared" si="236"/>
        <v>0</v>
      </c>
      <c r="AW71" s="12">
        <f t="shared" si="236"/>
        <v>0</v>
      </c>
      <c r="AX71" s="12">
        <f t="shared" si="236"/>
        <v>0</v>
      </c>
      <c r="AY71" s="12">
        <f t="shared" si="236"/>
        <v>0</v>
      </c>
      <c r="AZ71" s="12">
        <f t="shared" si="236"/>
        <v>0</v>
      </c>
      <c r="BA71" s="12">
        <f t="shared" si="236"/>
        <v>0</v>
      </c>
      <c r="BB71" s="12">
        <f t="shared" si="236"/>
        <v>0</v>
      </c>
      <c r="BC71" s="12">
        <f t="shared" si="236"/>
        <v>0</v>
      </c>
      <c r="BD71" s="12">
        <f t="shared" ref="BD71:BO71" si="237">($G$55/12)*BD125</f>
        <v>0</v>
      </c>
      <c r="BE71" s="12">
        <f t="shared" si="237"/>
        <v>0</v>
      </c>
      <c r="BF71" s="12">
        <f t="shared" si="237"/>
        <v>0</v>
      </c>
      <c r="BG71" s="12">
        <f t="shared" si="237"/>
        <v>0</v>
      </c>
      <c r="BH71" s="12">
        <f t="shared" si="237"/>
        <v>0</v>
      </c>
      <c r="BI71" s="12">
        <f t="shared" si="237"/>
        <v>0</v>
      </c>
      <c r="BJ71" s="12">
        <f t="shared" si="237"/>
        <v>0</v>
      </c>
      <c r="BK71" s="12">
        <f t="shared" si="237"/>
        <v>0</v>
      </c>
      <c r="BL71" s="12">
        <f t="shared" si="237"/>
        <v>0</v>
      </c>
      <c r="BM71" s="12">
        <f t="shared" si="237"/>
        <v>0</v>
      </c>
      <c r="BN71" s="12">
        <f t="shared" si="237"/>
        <v>0</v>
      </c>
      <c r="BO71" s="12">
        <f t="shared" si="237"/>
        <v>0</v>
      </c>
    </row>
    <row r="72" ht="15.75" hidden="1" customHeight="1">
      <c r="A72" s="184" t="s">
        <v>5</v>
      </c>
      <c r="B72" s="125">
        <v>0.05</v>
      </c>
      <c r="C72" s="80">
        <f>'People Costs'!C75</f>
        <v>120000</v>
      </c>
      <c r="D72" s="122">
        <f t="shared" ref="D72:G72" si="238">+C72*(1+$B$27)</f>
        <v>126000</v>
      </c>
      <c r="E72" s="122">
        <f t="shared" si="238"/>
        <v>132300</v>
      </c>
      <c r="F72" s="122">
        <f t="shared" si="238"/>
        <v>138915</v>
      </c>
      <c r="G72" s="122">
        <f t="shared" si="238"/>
        <v>145860.75</v>
      </c>
      <c r="H72" s="12">
        <f t="shared" ref="H72:S72" si="239">($C$55/12)*H126</f>
        <v>0</v>
      </c>
      <c r="I72" s="12">
        <f t="shared" si="239"/>
        <v>0</v>
      </c>
      <c r="J72" s="12">
        <f t="shared" si="239"/>
        <v>0</v>
      </c>
      <c r="K72" s="12">
        <f t="shared" si="239"/>
        <v>0</v>
      </c>
      <c r="L72" s="12">
        <f t="shared" si="239"/>
        <v>0</v>
      </c>
      <c r="M72" s="12">
        <f t="shared" si="239"/>
        <v>0</v>
      </c>
      <c r="N72" s="12">
        <f t="shared" si="239"/>
        <v>0</v>
      </c>
      <c r="O72" s="12">
        <f t="shared" si="239"/>
        <v>0</v>
      </c>
      <c r="P72" s="12">
        <f t="shared" si="239"/>
        <v>0</v>
      </c>
      <c r="Q72" s="12">
        <f t="shared" si="239"/>
        <v>0</v>
      </c>
      <c r="R72" s="12">
        <f t="shared" si="239"/>
        <v>0</v>
      </c>
      <c r="S72" s="12">
        <f t="shared" si="239"/>
        <v>0</v>
      </c>
      <c r="T72" s="12">
        <f t="shared" ref="T72:AE72" si="240">($D$55/12)*T126</f>
        <v>0</v>
      </c>
      <c r="U72" s="12">
        <f t="shared" si="240"/>
        <v>0</v>
      </c>
      <c r="V72" s="12">
        <f t="shared" si="240"/>
        <v>0</v>
      </c>
      <c r="W72" s="12">
        <f t="shared" si="240"/>
        <v>0</v>
      </c>
      <c r="X72" s="12">
        <f t="shared" si="240"/>
        <v>0</v>
      </c>
      <c r="Y72" s="12">
        <f t="shared" si="240"/>
        <v>0</v>
      </c>
      <c r="Z72" s="12">
        <f t="shared" si="240"/>
        <v>0</v>
      </c>
      <c r="AA72" s="12">
        <f t="shared" si="240"/>
        <v>0</v>
      </c>
      <c r="AB72" s="12">
        <f t="shared" si="240"/>
        <v>0</v>
      </c>
      <c r="AC72" s="12">
        <f t="shared" si="240"/>
        <v>0</v>
      </c>
      <c r="AD72" s="12">
        <f t="shared" si="240"/>
        <v>0</v>
      </c>
      <c r="AE72" s="12">
        <f t="shared" si="240"/>
        <v>15750</v>
      </c>
      <c r="AF72" s="12">
        <f t="shared" ref="AF72:AQ72" si="241">($E$55/12)*AF126</f>
        <v>16537.5</v>
      </c>
      <c r="AG72" s="12">
        <f t="shared" si="241"/>
        <v>16537.5</v>
      </c>
      <c r="AH72" s="12">
        <f t="shared" si="241"/>
        <v>16537.5</v>
      </c>
      <c r="AI72" s="12">
        <f t="shared" si="241"/>
        <v>16537.5</v>
      </c>
      <c r="AJ72" s="12">
        <f t="shared" si="241"/>
        <v>16537.5</v>
      </c>
      <c r="AK72" s="12">
        <f t="shared" si="241"/>
        <v>16537.5</v>
      </c>
      <c r="AL72" s="12">
        <f t="shared" si="241"/>
        <v>16537.5</v>
      </c>
      <c r="AM72" s="12">
        <f t="shared" si="241"/>
        <v>16537.5</v>
      </c>
      <c r="AN72" s="12">
        <f t="shared" si="241"/>
        <v>16537.5</v>
      </c>
      <c r="AO72" s="12">
        <f t="shared" si="241"/>
        <v>16537.5</v>
      </c>
      <c r="AP72" s="12">
        <f t="shared" si="241"/>
        <v>16537.5</v>
      </c>
      <c r="AQ72" s="12">
        <f t="shared" si="241"/>
        <v>16537.5</v>
      </c>
      <c r="AR72" s="12">
        <f t="shared" ref="AR72:BC72" si="242">($F$55/12)*AR126</f>
        <v>17364.375</v>
      </c>
      <c r="AS72" s="12">
        <f t="shared" si="242"/>
        <v>17364.375</v>
      </c>
      <c r="AT72" s="12">
        <f t="shared" si="242"/>
        <v>17364.375</v>
      </c>
      <c r="AU72" s="12">
        <f t="shared" si="242"/>
        <v>17364.375</v>
      </c>
      <c r="AV72" s="12">
        <f t="shared" si="242"/>
        <v>17364.375</v>
      </c>
      <c r="AW72" s="12">
        <f t="shared" si="242"/>
        <v>17364.375</v>
      </c>
      <c r="AX72" s="12">
        <f t="shared" si="242"/>
        <v>17364.375</v>
      </c>
      <c r="AY72" s="12">
        <f t="shared" si="242"/>
        <v>17364.375</v>
      </c>
      <c r="AZ72" s="12">
        <f t="shared" si="242"/>
        <v>17364.375</v>
      </c>
      <c r="BA72" s="12">
        <f t="shared" si="242"/>
        <v>17364.375</v>
      </c>
      <c r="BB72" s="12">
        <f t="shared" si="242"/>
        <v>17364.375</v>
      </c>
      <c r="BC72" s="12">
        <f t="shared" si="242"/>
        <v>17364.375</v>
      </c>
      <c r="BD72" s="12">
        <f t="shared" ref="BD72:BO72" si="243">($G$55/12)*BD126</f>
        <v>18232.59375</v>
      </c>
      <c r="BE72" s="12">
        <f t="shared" si="243"/>
        <v>18232.59375</v>
      </c>
      <c r="BF72" s="12">
        <f t="shared" si="243"/>
        <v>18232.59375</v>
      </c>
      <c r="BG72" s="12">
        <f t="shared" si="243"/>
        <v>18232.59375</v>
      </c>
      <c r="BH72" s="12">
        <f t="shared" si="243"/>
        <v>18232.59375</v>
      </c>
      <c r="BI72" s="12">
        <f t="shared" si="243"/>
        <v>18232.59375</v>
      </c>
      <c r="BJ72" s="12">
        <f t="shared" si="243"/>
        <v>18232.59375</v>
      </c>
      <c r="BK72" s="12">
        <f t="shared" si="243"/>
        <v>18232.59375</v>
      </c>
      <c r="BL72" s="12">
        <f t="shared" si="243"/>
        <v>18232.59375</v>
      </c>
      <c r="BM72" s="12">
        <f t="shared" si="243"/>
        <v>18232.59375</v>
      </c>
      <c r="BN72" s="12">
        <f t="shared" si="243"/>
        <v>18232.59375</v>
      </c>
      <c r="BO72" s="12">
        <f t="shared" si="243"/>
        <v>18232.59375</v>
      </c>
    </row>
    <row r="73" ht="15.75" hidden="1" customHeight="1">
      <c r="A73" s="76" t="s">
        <v>384</v>
      </c>
      <c r="B73" s="76"/>
      <c r="C73" s="70"/>
      <c r="D73" s="70"/>
      <c r="E73" s="70"/>
      <c r="F73" s="70"/>
      <c r="G73" s="70"/>
      <c r="H73" s="181">
        <f t="shared" ref="H73:BO73" si="244">SUM(H55:H70)</f>
        <v>0</v>
      </c>
      <c r="I73" s="181">
        <f t="shared" si="244"/>
        <v>0</v>
      </c>
      <c r="J73" s="181">
        <f t="shared" si="244"/>
        <v>0</v>
      </c>
      <c r="K73" s="181">
        <f t="shared" si="244"/>
        <v>15000</v>
      </c>
      <c r="L73" s="181">
        <f t="shared" si="244"/>
        <v>15000</v>
      </c>
      <c r="M73" s="181">
        <f t="shared" si="244"/>
        <v>15000</v>
      </c>
      <c r="N73" s="181">
        <f t="shared" si="244"/>
        <v>15000</v>
      </c>
      <c r="O73" s="181">
        <f t="shared" si="244"/>
        <v>29583.33333</v>
      </c>
      <c r="P73" s="181">
        <f t="shared" si="244"/>
        <v>74583.33333</v>
      </c>
      <c r="Q73" s="181">
        <f t="shared" si="244"/>
        <v>148750</v>
      </c>
      <c r="R73" s="181">
        <f t="shared" si="244"/>
        <v>148750</v>
      </c>
      <c r="S73" s="181">
        <f t="shared" si="244"/>
        <v>163750</v>
      </c>
      <c r="T73" s="181">
        <f t="shared" si="244"/>
        <v>170500</v>
      </c>
      <c r="U73" s="181">
        <f t="shared" si="244"/>
        <v>170500</v>
      </c>
      <c r="V73" s="181">
        <f t="shared" si="244"/>
        <v>170500</v>
      </c>
      <c r="W73" s="181">
        <f t="shared" si="244"/>
        <v>170500</v>
      </c>
      <c r="X73" s="181">
        <f t="shared" si="244"/>
        <v>170500</v>
      </c>
      <c r="Y73" s="181">
        <f t="shared" si="244"/>
        <v>170500</v>
      </c>
      <c r="Z73" s="181">
        <f t="shared" si="244"/>
        <v>170500</v>
      </c>
      <c r="AA73" s="181">
        <f t="shared" si="244"/>
        <v>247500</v>
      </c>
      <c r="AB73" s="181">
        <f t="shared" si="244"/>
        <v>247500</v>
      </c>
      <c r="AC73" s="181">
        <f t="shared" si="244"/>
        <v>247500</v>
      </c>
      <c r="AD73" s="181">
        <f t="shared" si="244"/>
        <v>247500</v>
      </c>
      <c r="AE73" s="181">
        <f t="shared" si="244"/>
        <v>247500</v>
      </c>
      <c r="AF73" s="181">
        <f t="shared" si="244"/>
        <v>258437.5</v>
      </c>
      <c r="AG73" s="181">
        <f t="shared" si="244"/>
        <v>258437.5</v>
      </c>
      <c r="AH73" s="181">
        <f t="shared" si="244"/>
        <v>258437.5</v>
      </c>
      <c r="AI73" s="181">
        <f t="shared" si="244"/>
        <v>258437.5</v>
      </c>
      <c r="AJ73" s="181">
        <f t="shared" si="244"/>
        <v>258437.5</v>
      </c>
      <c r="AK73" s="181">
        <f t="shared" si="244"/>
        <v>258437.5</v>
      </c>
      <c r="AL73" s="181">
        <f t="shared" si="244"/>
        <v>258437.5</v>
      </c>
      <c r="AM73" s="181">
        <f t="shared" si="244"/>
        <v>258437.5</v>
      </c>
      <c r="AN73" s="181">
        <f t="shared" si="244"/>
        <v>258437.5</v>
      </c>
      <c r="AO73" s="181">
        <f t="shared" si="244"/>
        <v>258437.5</v>
      </c>
      <c r="AP73" s="181">
        <f t="shared" si="244"/>
        <v>258437.5</v>
      </c>
      <c r="AQ73" s="181">
        <f t="shared" si="244"/>
        <v>258437.5</v>
      </c>
      <c r="AR73" s="181">
        <f t="shared" si="244"/>
        <v>269921.875</v>
      </c>
      <c r="AS73" s="181">
        <f t="shared" si="244"/>
        <v>269921.875</v>
      </c>
      <c r="AT73" s="181">
        <f t="shared" si="244"/>
        <v>269921.875</v>
      </c>
      <c r="AU73" s="181">
        <f t="shared" si="244"/>
        <v>269921.875</v>
      </c>
      <c r="AV73" s="181">
        <f t="shared" si="244"/>
        <v>269921.875</v>
      </c>
      <c r="AW73" s="181">
        <f t="shared" si="244"/>
        <v>269921.875</v>
      </c>
      <c r="AX73" s="181">
        <f t="shared" si="244"/>
        <v>269921.875</v>
      </c>
      <c r="AY73" s="181">
        <f t="shared" si="244"/>
        <v>269921.875</v>
      </c>
      <c r="AZ73" s="181">
        <f t="shared" si="244"/>
        <v>269921.875</v>
      </c>
      <c r="BA73" s="181">
        <f t="shared" si="244"/>
        <v>269921.875</v>
      </c>
      <c r="BB73" s="181">
        <f t="shared" si="244"/>
        <v>269921.875</v>
      </c>
      <c r="BC73" s="181">
        <f t="shared" si="244"/>
        <v>269921.875</v>
      </c>
      <c r="BD73" s="181">
        <f t="shared" si="244"/>
        <v>281980.4688</v>
      </c>
      <c r="BE73" s="181">
        <f t="shared" si="244"/>
        <v>281980.4688</v>
      </c>
      <c r="BF73" s="181">
        <f t="shared" si="244"/>
        <v>281980.4688</v>
      </c>
      <c r="BG73" s="181">
        <f t="shared" si="244"/>
        <v>281980.4688</v>
      </c>
      <c r="BH73" s="181">
        <f t="shared" si="244"/>
        <v>281980.4688</v>
      </c>
      <c r="BI73" s="181">
        <f t="shared" si="244"/>
        <v>281980.4688</v>
      </c>
      <c r="BJ73" s="181">
        <f t="shared" si="244"/>
        <v>281980.4688</v>
      </c>
      <c r="BK73" s="181">
        <f t="shared" si="244"/>
        <v>281980.4688</v>
      </c>
      <c r="BL73" s="181">
        <f t="shared" si="244"/>
        <v>281980.4688</v>
      </c>
      <c r="BM73" s="181">
        <f t="shared" si="244"/>
        <v>281980.4688</v>
      </c>
      <c r="BN73" s="181">
        <f t="shared" si="244"/>
        <v>281980.4688</v>
      </c>
      <c r="BO73" s="181">
        <f t="shared" si="244"/>
        <v>281980.4688</v>
      </c>
    </row>
    <row r="74" ht="15.75" hidden="1" customHeight="1">
      <c r="A74" s="76"/>
      <c r="B74" s="76"/>
      <c r="C74" s="70"/>
      <c r="D74" s="70"/>
      <c r="E74" s="70"/>
      <c r="F74" s="70"/>
      <c r="G74" s="70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</row>
    <row r="75" ht="15.75" customHeight="1">
      <c r="A75" s="76"/>
      <c r="B75" s="76"/>
      <c r="C75" s="70"/>
      <c r="D75" s="70"/>
      <c r="E75" s="70"/>
      <c r="F75" s="70"/>
      <c r="G75" s="70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</row>
    <row r="76" ht="15.75" customHeight="1">
      <c r="A76" s="76" t="s">
        <v>222</v>
      </c>
      <c r="B76" s="76"/>
      <c r="C76" s="70"/>
      <c r="D76" s="70"/>
      <c r="E76" s="70"/>
      <c r="F76" s="70"/>
      <c r="G76" s="70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6"/>
      <c r="BD76" s="166"/>
      <c r="BE76" s="166"/>
      <c r="BF76" s="166"/>
      <c r="BG76" s="166"/>
      <c r="BH76" s="166"/>
      <c r="BI76" s="166"/>
      <c r="BJ76" s="166"/>
      <c r="BK76" s="166"/>
      <c r="BL76" s="166"/>
      <c r="BM76" s="166"/>
      <c r="BN76" s="166"/>
      <c r="BO76" s="166"/>
    </row>
    <row r="77" ht="15.75" hidden="1" customHeight="1">
      <c r="A77" s="71" t="s">
        <v>221</v>
      </c>
      <c r="B77" s="71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</row>
    <row r="78" ht="15.75" hidden="1" customHeight="1">
      <c r="A78" s="79" t="s">
        <v>223</v>
      </c>
      <c r="B78" s="79"/>
      <c r="C78" s="110"/>
      <c r="D78" s="110"/>
      <c r="E78" s="110"/>
      <c r="F78" s="110"/>
      <c r="G78" s="110"/>
      <c r="H78" s="178">
        <f>+H90</f>
        <v>3</v>
      </c>
      <c r="I78" s="178">
        <f t="shared" ref="I78:BO78" si="245">+I90-H90</f>
        <v>0</v>
      </c>
      <c r="J78" s="178">
        <f t="shared" si="245"/>
        <v>0</v>
      </c>
      <c r="K78" s="178">
        <f t="shared" si="245"/>
        <v>0</v>
      </c>
      <c r="L78" s="178">
        <f t="shared" si="245"/>
        <v>0</v>
      </c>
      <c r="M78" s="178">
        <f t="shared" si="245"/>
        <v>0</v>
      </c>
      <c r="N78" s="178">
        <f t="shared" si="245"/>
        <v>0</v>
      </c>
      <c r="O78" s="178">
        <f t="shared" si="245"/>
        <v>0</v>
      </c>
      <c r="P78" s="178">
        <f t="shared" si="245"/>
        <v>0</v>
      </c>
      <c r="Q78" s="178">
        <f t="shared" si="245"/>
        <v>0</v>
      </c>
      <c r="R78" s="178">
        <f t="shared" si="245"/>
        <v>0</v>
      </c>
      <c r="S78" s="178">
        <f t="shared" si="245"/>
        <v>0</v>
      </c>
      <c r="T78" s="178">
        <f t="shared" si="245"/>
        <v>0</v>
      </c>
      <c r="U78" s="178">
        <f t="shared" si="245"/>
        <v>0</v>
      </c>
      <c r="V78" s="178">
        <f t="shared" si="245"/>
        <v>0</v>
      </c>
      <c r="W78" s="178">
        <f t="shared" si="245"/>
        <v>0</v>
      </c>
      <c r="X78" s="178">
        <f t="shared" si="245"/>
        <v>0</v>
      </c>
      <c r="Y78" s="178">
        <f t="shared" si="245"/>
        <v>0</v>
      </c>
      <c r="Z78" s="178">
        <f t="shared" si="245"/>
        <v>0</v>
      </c>
      <c r="AA78" s="178">
        <f t="shared" si="245"/>
        <v>3</v>
      </c>
      <c r="AB78" s="178">
        <f t="shared" si="245"/>
        <v>0</v>
      </c>
      <c r="AC78" s="178">
        <f t="shared" si="245"/>
        <v>0</v>
      </c>
      <c r="AD78" s="178">
        <f t="shared" si="245"/>
        <v>0</v>
      </c>
      <c r="AE78" s="178">
        <f t="shared" si="245"/>
        <v>0</v>
      </c>
      <c r="AF78" s="178">
        <f t="shared" si="245"/>
        <v>1</v>
      </c>
      <c r="AG78" s="178">
        <f t="shared" si="245"/>
        <v>0</v>
      </c>
      <c r="AH78" s="178">
        <f t="shared" si="245"/>
        <v>1</v>
      </c>
      <c r="AI78" s="178">
        <f t="shared" si="245"/>
        <v>1</v>
      </c>
      <c r="AJ78" s="178">
        <f t="shared" si="245"/>
        <v>0</v>
      </c>
      <c r="AK78" s="178">
        <f t="shared" si="245"/>
        <v>0</v>
      </c>
      <c r="AL78" s="178">
        <f t="shared" si="245"/>
        <v>0</v>
      </c>
      <c r="AM78" s="178">
        <f t="shared" si="245"/>
        <v>0</v>
      </c>
      <c r="AN78" s="178">
        <f t="shared" si="245"/>
        <v>0</v>
      </c>
      <c r="AO78" s="178">
        <f t="shared" si="245"/>
        <v>0</v>
      </c>
      <c r="AP78" s="178">
        <f t="shared" si="245"/>
        <v>0</v>
      </c>
      <c r="AQ78" s="178">
        <f t="shared" si="245"/>
        <v>0</v>
      </c>
      <c r="AR78" s="178">
        <f t="shared" si="245"/>
        <v>0</v>
      </c>
      <c r="AS78" s="178">
        <f t="shared" si="245"/>
        <v>0</v>
      </c>
      <c r="AT78" s="178">
        <f t="shared" si="245"/>
        <v>0</v>
      </c>
      <c r="AU78" s="178">
        <f t="shared" si="245"/>
        <v>0</v>
      </c>
      <c r="AV78" s="178">
        <f t="shared" si="245"/>
        <v>0</v>
      </c>
      <c r="AW78" s="178">
        <f t="shared" si="245"/>
        <v>0</v>
      </c>
      <c r="AX78" s="178">
        <f t="shared" si="245"/>
        <v>0</v>
      </c>
      <c r="AY78" s="178">
        <f t="shared" si="245"/>
        <v>0</v>
      </c>
      <c r="AZ78" s="178">
        <f t="shared" si="245"/>
        <v>0</v>
      </c>
      <c r="BA78" s="178">
        <f t="shared" si="245"/>
        <v>0</v>
      </c>
      <c r="BB78" s="178">
        <f t="shared" si="245"/>
        <v>0</v>
      </c>
      <c r="BC78" s="178">
        <f t="shared" si="245"/>
        <v>0</v>
      </c>
      <c r="BD78" s="178">
        <f t="shared" si="245"/>
        <v>0</v>
      </c>
      <c r="BE78" s="178">
        <f t="shared" si="245"/>
        <v>0</v>
      </c>
      <c r="BF78" s="178">
        <f t="shared" si="245"/>
        <v>0</v>
      </c>
      <c r="BG78" s="178">
        <f t="shared" si="245"/>
        <v>0</v>
      </c>
      <c r="BH78" s="178">
        <f t="shared" si="245"/>
        <v>0</v>
      </c>
      <c r="BI78" s="178">
        <f t="shared" si="245"/>
        <v>0</v>
      </c>
      <c r="BJ78" s="178">
        <f t="shared" si="245"/>
        <v>0</v>
      </c>
      <c r="BK78" s="178">
        <f t="shared" si="245"/>
        <v>0</v>
      </c>
      <c r="BL78" s="178">
        <f t="shared" si="245"/>
        <v>0</v>
      </c>
      <c r="BM78" s="178">
        <f t="shared" si="245"/>
        <v>0</v>
      </c>
      <c r="BN78" s="178">
        <f t="shared" si="245"/>
        <v>0</v>
      </c>
      <c r="BO78" s="178">
        <f t="shared" si="245"/>
        <v>0</v>
      </c>
    </row>
    <row r="79" ht="15.75" hidden="1" customHeight="1">
      <c r="A79" s="79" t="s">
        <v>224</v>
      </c>
      <c r="B79" s="79"/>
      <c r="C79" s="110"/>
      <c r="D79" s="110"/>
      <c r="E79" s="110"/>
      <c r="F79" s="110"/>
      <c r="G79" s="110"/>
      <c r="H79" s="178">
        <v>0.0</v>
      </c>
      <c r="I79" s="178">
        <v>0.0</v>
      </c>
      <c r="J79" s="178">
        <v>0.0</v>
      </c>
      <c r="K79" s="178">
        <v>0.0</v>
      </c>
      <c r="L79" s="178">
        <v>0.0</v>
      </c>
      <c r="M79" s="178">
        <v>0.0</v>
      </c>
      <c r="N79" s="178">
        <v>0.0</v>
      </c>
      <c r="O79" s="178">
        <v>0.0</v>
      </c>
      <c r="P79" s="178">
        <v>0.0</v>
      </c>
      <c r="Q79" s="178">
        <v>0.0</v>
      </c>
      <c r="R79" s="178">
        <v>0.0</v>
      </c>
      <c r="S79" s="178">
        <v>0.0</v>
      </c>
      <c r="T79" s="178">
        <v>0.0</v>
      </c>
      <c r="U79" s="178">
        <v>0.0</v>
      </c>
      <c r="V79" s="178">
        <v>0.0</v>
      </c>
      <c r="W79" s="178">
        <v>0.0</v>
      </c>
      <c r="X79" s="178">
        <v>0.0</v>
      </c>
      <c r="Y79" s="178">
        <v>0.0</v>
      </c>
      <c r="Z79" s="178">
        <v>0.0</v>
      </c>
      <c r="AA79" s="178">
        <v>0.0</v>
      </c>
      <c r="AB79" s="178">
        <v>0.0</v>
      </c>
      <c r="AC79" s="178">
        <v>0.0</v>
      </c>
      <c r="AD79" s="178">
        <v>0.0</v>
      </c>
      <c r="AE79" s="178">
        <v>0.0</v>
      </c>
      <c r="AF79" s="178">
        <v>0.0</v>
      </c>
      <c r="AG79" s="178">
        <v>0.0</v>
      </c>
      <c r="AH79" s="178">
        <v>0.0</v>
      </c>
      <c r="AI79" s="178">
        <v>0.0</v>
      </c>
      <c r="AJ79" s="178">
        <v>0.0</v>
      </c>
      <c r="AK79" s="178">
        <v>0.0</v>
      </c>
      <c r="AL79" s="178">
        <v>0.0</v>
      </c>
      <c r="AM79" s="178">
        <v>0.0</v>
      </c>
      <c r="AN79" s="178">
        <v>0.0</v>
      </c>
      <c r="AO79" s="178">
        <v>0.0</v>
      </c>
      <c r="AP79" s="178">
        <v>0.0</v>
      </c>
      <c r="AQ79" s="178">
        <v>0.0</v>
      </c>
      <c r="AR79" s="178">
        <v>0.0</v>
      </c>
      <c r="AS79" s="178">
        <v>0.0</v>
      </c>
      <c r="AT79" s="178">
        <v>0.0</v>
      </c>
      <c r="AU79" s="178">
        <v>0.0</v>
      </c>
      <c r="AV79" s="178">
        <v>0.0</v>
      </c>
      <c r="AW79" s="178">
        <v>0.0</v>
      </c>
      <c r="AX79" s="178">
        <v>0.0</v>
      </c>
      <c r="AY79" s="178">
        <v>0.0</v>
      </c>
      <c r="AZ79" s="178">
        <v>0.0</v>
      </c>
      <c r="BA79" s="178">
        <v>0.0</v>
      </c>
      <c r="BB79" s="178">
        <v>0.0</v>
      </c>
      <c r="BC79" s="178">
        <v>0.0</v>
      </c>
      <c r="BD79" s="178">
        <v>0.0</v>
      </c>
      <c r="BE79" s="178">
        <v>0.0</v>
      </c>
      <c r="BF79" s="178">
        <v>0.0</v>
      </c>
      <c r="BG79" s="178">
        <v>0.0</v>
      </c>
      <c r="BH79" s="178">
        <v>0.0</v>
      </c>
      <c r="BI79" s="178">
        <v>0.0</v>
      </c>
      <c r="BJ79" s="178">
        <v>0.0</v>
      </c>
      <c r="BK79" s="178">
        <v>0.0</v>
      </c>
      <c r="BL79" s="178">
        <v>0.0</v>
      </c>
      <c r="BM79" s="178">
        <v>0.0</v>
      </c>
      <c r="BN79" s="178">
        <v>0.0</v>
      </c>
      <c r="BO79" s="178">
        <v>0.0</v>
      </c>
    </row>
    <row r="80" ht="15.75" hidden="1" customHeight="1">
      <c r="A80" s="76" t="s">
        <v>225</v>
      </c>
      <c r="B80" s="76" t="s">
        <v>226</v>
      </c>
      <c r="C80" s="179"/>
      <c r="D80" s="70"/>
      <c r="E80" s="70"/>
      <c r="F80" s="70"/>
      <c r="G80" s="70"/>
      <c r="H80" s="180">
        <f>SUM(H78:H79)</f>
        <v>3</v>
      </c>
      <c r="I80" s="180">
        <f t="shared" ref="I80:BO80" si="246">SUM(I78:I79)+H80</f>
        <v>3</v>
      </c>
      <c r="J80" s="180">
        <f t="shared" si="246"/>
        <v>3</v>
      </c>
      <c r="K80" s="180">
        <f t="shared" si="246"/>
        <v>3</v>
      </c>
      <c r="L80" s="180">
        <f t="shared" si="246"/>
        <v>3</v>
      </c>
      <c r="M80" s="180">
        <f t="shared" si="246"/>
        <v>3</v>
      </c>
      <c r="N80" s="180">
        <f t="shared" si="246"/>
        <v>3</v>
      </c>
      <c r="O80" s="180">
        <f t="shared" si="246"/>
        <v>3</v>
      </c>
      <c r="P80" s="180">
        <f t="shared" si="246"/>
        <v>3</v>
      </c>
      <c r="Q80" s="180">
        <f t="shared" si="246"/>
        <v>3</v>
      </c>
      <c r="R80" s="180">
        <f t="shared" si="246"/>
        <v>3</v>
      </c>
      <c r="S80" s="180">
        <f t="shared" si="246"/>
        <v>3</v>
      </c>
      <c r="T80" s="180">
        <f t="shared" si="246"/>
        <v>3</v>
      </c>
      <c r="U80" s="180">
        <f t="shared" si="246"/>
        <v>3</v>
      </c>
      <c r="V80" s="180">
        <f t="shared" si="246"/>
        <v>3</v>
      </c>
      <c r="W80" s="180">
        <f t="shared" si="246"/>
        <v>3</v>
      </c>
      <c r="X80" s="180">
        <f t="shared" si="246"/>
        <v>3</v>
      </c>
      <c r="Y80" s="180">
        <f t="shared" si="246"/>
        <v>3</v>
      </c>
      <c r="Z80" s="180">
        <f t="shared" si="246"/>
        <v>3</v>
      </c>
      <c r="AA80" s="180">
        <f t="shared" si="246"/>
        <v>6</v>
      </c>
      <c r="AB80" s="180">
        <f t="shared" si="246"/>
        <v>6</v>
      </c>
      <c r="AC80" s="180">
        <f t="shared" si="246"/>
        <v>6</v>
      </c>
      <c r="AD80" s="180">
        <f t="shared" si="246"/>
        <v>6</v>
      </c>
      <c r="AE80" s="180">
        <f t="shared" si="246"/>
        <v>6</v>
      </c>
      <c r="AF80" s="180">
        <f t="shared" si="246"/>
        <v>7</v>
      </c>
      <c r="AG80" s="180">
        <f t="shared" si="246"/>
        <v>7</v>
      </c>
      <c r="AH80" s="180">
        <f t="shared" si="246"/>
        <v>8</v>
      </c>
      <c r="AI80" s="180">
        <f t="shared" si="246"/>
        <v>9</v>
      </c>
      <c r="AJ80" s="180">
        <f t="shared" si="246"/>
        <v>9</v>
      </c>
      <c r="AK80" s="180">
        <f t="shared" si="246"/>
        <v>9</v>
      </c>
      <c r="AL80" s="180">
        <f t="shared" si="246"/>
        <v>9</v>
      </c>
      <c r="AM80" s="180">
        <f t="shared" si="246"/>
        <v>9</v>
      </c>
      <c r="AN80" s="180">
        <f t="shared" si="246"/>
        <v>9</v>
      </c>
      <c r="AO80" s="180">
        <f t="shared" si="246"/>
        <v>9</v>
      </c>
      <c r="AP80" s="180">
        <f t="shared" si="246"/>
        <v>9</v>
      </c>
      <c r="AQ80" s="180">
        <f t="shared" si="246"/>
        <v>9</v>
      </c>
      <c r="AR80" s="180">
        <f t="shared" si="246"/>
        <v>9</v>
      </c>
      <c r="AS80" s="180">
        <f t="shared" si="246"/>
        <v>9</v>
      </c>
      <c r="AT80" s="180">
        <f t="shared" si="246"/>
        <v>9</v>
      </c>
      <c r="AU80" s="180">
        <f t="shared" si="246"/>
        <v>9</v>
      </c>
      <c r="AV80" s="180">
        <f t="shared" si="246"/>
        <v>9</v>
      </c>
      <c r="AW80" s="180">
        <f t="shared" si="246"/>
        <v>9</v>
      </c>
      <c r="AX80" s="180">
        <f t="shared" si="246"/>
        <v>9</v>
      </c>
      <c r="AY80" s="180">
        <f t="shared" si="246"/>
        <v>9</v>
      </c>
      <c r="AZ80" s="180">
        <f t="shared" si="246"/>
        <v>9</v>
      </c>
      <c r="BA80" s="180">
        <f t="shared" si="246"/>
        <v>9</v>
      </c>
      <c r="BB80" s="180">
        <f t="shared" si="246"/>
        <v>9</v>
      </c>
      <c r="BC80" s="180">
        <f t="shared" si="246"/>
        <v>9</v>
      </c>
      <c r="BD80" s="180">
        <f t="shared" si="246"/>
        <v>9</v>
      </c>
      <c r="BE80" s="180">
        <f t="shared" si="246"/>
        <v>9</v>
      </c>
      <c r="BF80" s="180">
        <f t="shared" si="246"/>
        <v>9</v>
      </c>
      <c r="BG80" s="180">
        <f t="shared" si="246"/>
        <v>9</v>
      </c>
      <c r="BH80" s="180">
        <f t="shared" si="246"/>
        <v>9</v>
      </c>
      <c r="BI80" s="180">
        <f t="shared" si="246"/>
        <v>9</v>
      </c>
      <c r="BJ80" s="180">
        <f t="shared" si="246"/>
        <v>9</v>
      </c>
      <c r="BK80" s="180">
        <f t="shared" si="246"/>
        <v>9</v>
      </c>
      <c r="BL80" s="180">
        <f t="shared" si="246"/>
        <v>9</v>
      </c>
      <c r="BM80" s="180">
        <f t="shared" si="246"/>
        <v>9</v>
      </c>
      <c r="BN80" s="180">
        <f t="shared" si="246"/>
        <v>9</v>
      </c>
      <c r="BO80" s="180">
        <f t="shared" si="246"/>
        <v>9</v>
      </c>
    </row>
    <row r="81" ht="15.75" hidden="1" customHeight="1">
      <c r="A81" s="4" t="str">
        <f t="shared" ref="A81:A89" si="247">+A27</f>
        <v>CEO</v>
      </c>
      <c r="B81" s="185" t="s">
        <v>5</v>
      </c>
      <c r="C81" s="186">
        <f t="shared" ref="C81:C89" si="248">S81</f>
        <v>1</v>
      </c>
      <c r="D81" s="186">
        <f t="shared" ref="D81:D89" si="249">AE81</f>
        <v>1</v>
      </c>
      <c r="E81" s="186">
        <f t="shared" ref="E81:E89" si="250">+AQ81</f>
        <v>1</v>
      </c>
      <c r="F81" s="186">
        <f t="shared" ref="F81:F89" si="251">BC81</f>
        <v>1</v>
      </c>
      <c r="G81" s="186">
        <f t="shared" ref="G81:G89" si="252">+BO81</f>
        <v>1</v>
      </c>
      <c r="H81" s="188">
        <f>'People Costs'!H90</f>
        <v>1</v>
      </c>
      <c r="I81" s="188">
        <f>'People Costs'!I90</f>
        <v>1</v>
      </c>
      <c r="J81" s="188">
        <f>'People Costs'!J90</f>
        <v>1</v>
      </c>
      <c r="K81" s="188">
        <f>'People Costs'!K90</f>
        <v>1</v>
      </c>
      <c r="L81" s="188">
        <f>'People Costs'!L90</f>
        <v>1</v>
      </c>
      <c r="M81" s="188">
        <f>'People Costs'!M90</f>
        <v>1</v>
      </c>
      <c r="N81" s="188">
        <f>'People Costs'!N90</f>
        <v>1</v>
      </c>
      <c r="O81" s="188">
        <f>'People Costs'!O90</f>
        <v>1</v>
      </c>
      <c r="P81" s="188">
        <f>'People Costs'!P90</f>
        <v>1</v>
      </c>
      <c r="Q81" s="188">
        <f>'People Costs'!Q90</f>
        <v>1</v>
      </c>
      <c r="R81" s="188">
        <f>'People Costs'!R90</f>
        <v>1</v>
      </c>
      <c r="S81" s="188">
        <f>'People Costs'!S90</f>
        <v>1</v>
      </c>
      <c r="T81" s="188">
        <f>'People Costs'!T90</f>
        <v>1</v>
      </c>
      <c r="U81" s="188">
        <f>'People Costs'!U90</f>
        <v>1</v>
      </c>
      <c r="V81" s="188">
        <f>'People Costs'!V90</f>
        <v>1</v>
      </c>
      <c r="W81" s="188">
        <f>'People Costs'!W90</f>
        <v>1</v>
      </c>
      <c r="X81" s="188">
        <f>'People Costs'!X90</f>
        <v>1</v>
      </c>
      <c r="Y81" s="188">
        <f>'People Costs'!Y90</f>
        <v>1</v>
      </c>
      <c r="Z81" s="188">
        <f>'People Costs'!Z90</f>
        <v>1</v>
      </c>
      <c r="AA81" s="188">
        <f>'People Costs'!AA90</f>
        <v>1</v>
      </c>
      <c r="AB81" s="188">
        <f>'People Costs'!AB90</f>
        <v>1</v>
      </c>
      <c r="AC81" s="188">
        <f>'People Costs'!AC90</f>
        <v>1</v>
      </c>
      <c r="AD81" s="188">
        <f>'People Costs'!AD90</f>
        <v>1</v>
      </c>
      <c r="AE81" s="188">
        <f>'People Costs'!AE90</f>
        <v>1</v>
      </c>
      <c r="AF81" s="188">
        <f>'People Costs'!AF90</f>
        <v>1</v>
      </c>
      <c r="AG81" s="188">
        <f>'People Costs'!AG90</f>
        <v>1</v>
      </c>
      <c r="AH81" s="188">
        <f>'People Costs'!AH90</f>
        <v>1</v>
      </c>
      <c r="AI81" s="188">
        <f>'People Costs'!AI90</f>
        <v>1</v>
      </c>
      <c r="AJ81" s="188">
        <f>'People Costs'!AJ90</f>
        <v>1</v>
      </c>
      <c r="AK81" s="188">
        <f>'People Costs'!AK90</f>
        <v>1</v>
      </c>
      <c r="AL81" s="188">
        <f>'People Costs'!AL90</f>
        <v>1</v>
      </c>
      <c r="AM81" s="188">
        <f>'People Costs'!AM90</f>
        <v>1</v>
      </c>
      <c r="AN81" s="188">
        <f>'People Costs'!AN90</f>
        <v>1</v>
      </c>
      <c r="AO81" s="188">
        <f>'People Costs'!AO90</f>
        <v>1</v>
      </c>
      <c r="AP81" s="188">
        <f>'People Costs'!AP90</f>
        <v>1</v>
      </c>
      <c r="AQ81" s="188">
        <f>'People Costs'!AQ90</f>
        <v>1</v>
      </c>
      <c r="AR81" s="188">
        <f>'People Costs'!AR90</f>
        <v>1</v>
      </c>
      <c r="AS81" s="188">
        <f>'People Costs'!AS90</f>
        <v>1</v>
      </c>
      <c r="AT81" s="188">
        <f>'People Costs'!AT90</f>
        <v>1</v>
      </c>
      <c r="AU81" s="188">
        <f>'People Costs'!AU90</f>
        <v>1</v>
      </c>
      <c r="AV81" s="188">
        <f>'People Costs'!AV90</f>
        <v>1</v>
      </c>
      <c r="AW81" s="188">
        <f>'People Costs'!AW90</f>
        <v>1</v>
      </c>
      <c r="AX81" s="188">
        <f>'People Costs'!AX90</f>
        <v>1</v>
      </c>
      <c r="AY81" s="188">
        <f>'People Costs'!AY90</f>
        <v>1</v>
      </c>
      <c r="AZ81" s="188">
        <f>'People Costs'!AZ90</f>
        <v>1</v>
      </c>
      <c r="BA81" s="188">
        <f>'People Costs'!BA90</f>
        <v>1</v>
      </c>
      <c r="BB81" s="188">
        <f>'People Costs'!BB90</f>
        <v>1</v>
      </c>
      <c r="BC81" s="188">
        <f>'People Costs'!BC90</f>
        <v>1</v>
      </c>
      <c r="BD81" s="188">
        <f>'People Costs'!BD90</f>
        <v>1</v>
      </c>
      <c r="BE81" s="188">
        <f>'People Costs'!BE90</f>
        <v>1</v>
      </c>
      <c r="BF81" s="188">
        <f>'People Costs'!BF90</f>
        <v>1</v>
      </c>
      <c r="BG81" s="188">
        <f>'People Costs'!BG90</f>
        <v>1</v>
      </c>
      <c r="BH81" s="188">
        <f>'People Costs'!BH90</f>
        <v>1</v>
      </c>
      <c r="BI81" s="188">
        <f>'People Costs'!BI90</f>
        <v>1</v>
      </c>
      <c r="BJ81" s="188">
        <f>'People Costs'!BJ90</f>
        <v>1</v>
      </c>
      <c r="BK81" s="188">
        <f>'People Costs'!BK90</f>
        <v>1</v>
      </c>
      <c r="BL81" s="188">
        <f>'People Costs'!BL90</f>
        <v>1</v>
      </c>
      <c r="BM81" s="188">
        <f>'People Costs'!BM90</f>
        <v>1</v>
      </c>
      <c r="BN81" s="188">
        <f>'People Costs'!BN90</f>
        <v>1</v>
      </c>
      <c r="BO81" s="188">
        <f>'People Costs'!BO90</f>
        <v>1</v>
      </c>
    </row>
    <row r="82" ht="15.75" hidden="1" customHeight="1">
      <c r="A82" s="4" t="str">
        <f t="shared" si="247"/>
        <v>VP Product</v>
      </c>
      <c r="B82" s="185" t="s">
        <v>5</v>
      </c>
      <c r="C82" s="186">
        <f t="shared" si="248"/>
        <v>1</v>
      </c>
      <c r="D82" s="186">
        <f t="shared" si="249"/>
        <v>1</v>
      </c>
      <c r="E82" s="186">
        <f t="shared" si="250"/>
        <v>1</v>
      </c>
      <c r="F82" s="186">
        <f t="shared" si="251"/>
        <v>1</v>
      </c>
      <c r="G82" s="186">
        <f t="shared" si="252"/>
        <v>1</v>
      </c>
      <c r="H82" s="188">
        <f>'People Costs'!H91</f>
        <v>1</v>
      </c>
      <c r="I82" s="188">
        <f>'People Costs'!I91</f>
        <v>1</v>
      </c>
      <c r="J82" s="188">
        <f>'People Costs'!J91</f>
        <v>1</v>
      </c>
      <c r="K82" s="188">
        <f>'People Costs'!K91</f>
        <v>1</v>
      </c>
      <c r="L82" s="188">
        <f>'People Costs'!L91</f>
        <v>1</v>
      </c>
      <c r="M82" s="188">
        <f>'People Costs'!M91</f>
        <v>1</v>
      </c>
      <c r="N82" s="188">
        <f>'People Costs'!N91</f>
        <v>1</v>
      </c>
      <c r="O82" s="188">
        <f>'People Costs'!O91</f>
        <v>1</v>
      </c>
      <c r="P82" s="188">
        <f>'People Costs'!P91</f>
        <v>1</v>
      </c>
      <c r="Q82" s="188">
        <f>'People Costs'!Q91</f>
        <v>1</v>
      </c>
      <c r="R82" s="188">
        <f>'People Costs'!R91</f>
        <v>1</v>
      </c>
      <c r="S82" s="188">
        <f>'People Costs'!S91</f>
        <v>1</v>
      </c>
      <c r="T82" s="188">
        <f>'People Costs'!T91</f>
        <v>1</v>
      </c>
      <c r="U82" s="188">
        <f>'People Costs'!U91</f>
        <v>1</v>
      </c>
      <c r="V82" s="188">
        <f>'People Costs'!V91</f>
        <v>1</v>
      </c>
      <c r="W82" s="188">
        <f>'People Costs'!W91</f>
        <v>1</v>
      </c>
      <c r="X82" s="188">
        <f>'People Costs'!X91</f>
        <v>1</v>
      </c>
      <c r="Y82" s="188">
        <f>'People Costs'!Y91</f>
        <v>1</v>
      </c>
      <c r="Z82" s="188">
        <f>'People Costs'!Z91</f>
        <v>1</v>
      </c>
      <c r="AA82" s="188">
        <f>'People Costs'!AA91</f>
        <v>1</v>
      </c>
      <c r="AB82" s="188">
        <f>'People Costs'!AB91</f>
        <v>1</v>
      </c>
      <c r="AC82" s="188">
        <f>'People Costs'!AC91</f>
        <v>1</v>
      </c>
      <c r="AD82" s="188">
        <f>'People Costs'!AD91</f>
        <v>1</v>
      </c>
      <c r="AE82" s="188">
        <f>'People Costs'!AE91</f>
        <v>1</v>
      </c>
      <c r="AF82" s="188">
        <f>'People Costs'!AF91</f>
        <v>1</v>
      </c>
      <c r="AG82" s="188">
        <f>'People Costs'!AG91</f>
        <v>1</v>
      </c>
      <c r="AH82" s="188">
        <f>'People Costs'!AH91</f>
        <v>1</v>
      </c>
      <c r="AI82" s="188">
        <f>'People Costs'!AI91</f>
        <v>1</v>
      </c>
      <c r="AJ82" s="188">
        <f>'People Costs'!AJ91</f>
        <v>1</v>
      </c>
      <c r="AK82" s="188">
        <f>'People Costs'!AK91</f>
        <v>1</v>
      </c>
      <c r="AL82" s="188">
        <f>'People Costs'!AL91</f>
        <v>1</v>
      </c>
      <c r="AM82" s="188">
        <f>'People Costs'!AM91</f>
        <v>1</v>
      </c>
      <c r="AN82" s="188">
        <f>'People Costs'!AN91</f>
        <v>1</v>
      </c>
      <c r="AO82" s="188">
        <f>'People Costs'!AO91</f>
        <v>1</v>
      </c>
      <c r="AP82" s="188">
        <f>'People Costs'!AP91</f>
        <v>1</v>
      </c>
      <c r="AQ82" s="188">
        <f>'People Costs'!AQ91</f>
        <v>1</v>
      </c>
      <c r="AR82" s="188">
        <f>'People Costs'!AR91</f>
        <v>1</v>
      </c>
      <c r="AS82" s="188">
        <f>'People Costs'!AS91</f>
        <v>1</v>
      </c>
      <c r="AT82" s="188">
        <f>'People Costs'!AT91</f>
        <v>1</v>
      </c>
      <c r="AU82" s="188">
        <f>'People Costs'!AU91</f>
        <v>1</v>
      </c>
      <c r="AV82" s="188">
        <f>'People Costs'!AV91</f>
        <v>1</v>
      </c>
      <c r="AW82" s="188">
        <f>'People Costs'!AW91</f>
        <v>1</v>
      </c>
      <c r="AX82" s="188">
        <f>'People Costs'!AX91</f>
        <v>1</v>
      </c>
      <c r="AY82" s="188">
        <f>'People Costs'!AY91</f>
        <v>1</v>
      </c>
      <c r="AZ82" s="188">
        <f>'People Costs'!AZ91</f>
        <v>1</v>
      </c>
      <c r="BA82" s="188">
        <f>'People Costs'!BA91</f>
        <v>1</v>
      </c>
      <c r="BB82" s="188">
        <f>'People Costs'!BB91</f>
        <v>1</v>
      </c>
      <c r="BC82" s="188">
        <f>'People Costs'!BC91</f>
        <v>1</v>
      </c>
      <c r="BD82" s="188">
        <f>'People Costs'!BD91</f>
        <v>1</v>
      </c>
      <c r="BE82" s="188">
        <f>'People Costs'!BE91</f>
        <v>1</v>
      </c>
      <c r="BF82" s="188">
        <f>'People Costs'!BF91</f>
        <v>1</v>
      </c>
      <c r="BG82" s="188">
        <f>'People Costs'!BG91</f>
        <v>1</v>
      </c>
      <c r="BH82" s="188">
        <f>'People Costs'!BH91</f>
        <v>1</v>
      </c>
      <c r="BI82" s="188">
        <f>'People Costs'!BI91</f>
        <v>1</v>
      </c>
      <c r="BJ82" s="188">
        <f>'People Costs'!BJ91</f>
        <v>1</v>
      </c>
      <c r="BK82" s="188">
        <f>'People Costs'!BK91</f>
        <v>1</v>
      </c>
      <c r="BL82" s="188">
        <f>'People Costs'!BL91</f>
        <v>1</v>
      </c>
      <c r="BM82" s="188">
        <f>'People Costs'!BM91</f>
        <v>1</v>
      </c>
      <c r="BN82" s="188">
        <f>'People Costs'!BN91</f>
        <v>1</v>
      </c>
      <c r="BO82" s="188">
        <f>'People Costs'!BO91</f>
        <v>1</v>
      </c>
    </row>
    <row r="83" ht="15.75" hidden="1" customHeight="1">
      <c r="A83" s="4" t="str">
        <f t="shared" si="247"/>
        <v>VP Sales</v>
      </c>
      <c r="B83" s="185" t="s">
        <v>119</v>
      </c>
      <c r="C83" s="186">
        <f t="shared" si="248"/>
        <v>1</v>
      </c>
      <c r="D83" s="186">
        <f t="shared" si="249"/>
        <v>1</v>
      </c>
      <c r="E83" s="186">
        <f t="shared" si="250"/>
        <v>1</v>
      </c>
      <c r="F83" s="186">
        <f t="shared" si="251"/>
        <v>1</v>
      </c>
      <c r="G83" s="186">
        <f t="shared" si="252"/>
        <v>1</v>
      </c>
      <c r="H83" s="188">
        <f>'People Costs'!H92</f>
        <v>1</v>
      </c>
      <c r="I83" s="188">
        <f>'People Costs'!I92</f>
        <v>1</v>
      </c>
      <c r="J83" s="188">
        <f>'People Costs'!J92</f>
        <v>1</v>
      </c>
      <c r="K83" s="188">
        <f>'People Costs'!K92</f>
        <v>1</v>
      </c>
      <c r="L83" s="188">
        <f>'People Costs'!L92</f>
        <v>1</v>
      </c>
      <c r="M83" s="188">
        <f>'People Costs'!M92</f>
        <v>1</v>
      </c>
      <c r="N83" s="188">
        <f>'People Costs'!N92</f>
        <v>1</v>
      </c>
      <c r="O83" s="188">
        <f>'People Costs'!O92</f>
        <v>1</v>
      </c>
      <c r="P83" s="188">
        <f>'People Costs'!P92</f>
        <v>1</v>
      </c>
      <c r="Q83" s="188">
        <f>'People Costs'!Q92</f>
        <v>1</v>
      </c>
      <c r="R83" s="188">
        <f>'People Costs'!R92</f>
        <v>1</v>
      </c>
      <c r="S83" s="188">
        <f>'People Costs'!S92</f>
        <v>1</v>
      </c>
      <c r="T83" s="188">
        <f>'People Costs'!T92</f>
        <v>1</v>
      </c>
      <c r="U83" s="188">
        <f>'People Costs'!U92</f>
        <v>1</v>
      </c>
      <c r="V83" s="188">
        <f>'People Costs'!V92</f>
        <v>1</v>
      </c>
      <c r="W83" s="188">
        <f>'People Costs'!W92</f>
        <v>1</v>
      </c>
      <c r="X83" s="188">
        <f>'People Costs'!X92</f>
        <v>1</v>
      </c>
      <c r="Y83" s="188">
        <f>'People Costs'!Y92</f>
        <v>1</v>
      </c>
      <c r="Z83" s="188">
        <f>'People Costs'!Z92</f>
        <v>1</v>
      </c>
      <c r="AA83" s="188">
        <f>'People Costs'!AA92</f>
        <v>1</v>
      </c>
      <c r="AB83" s="188">
        <f>'People Costs'!AB92</f>
        <v>1</v>
      </c>
      <c r="AC83" s="188">
        <f>'People Costs'!AC92</f>
        <v>1</v>
      </c>
      <c r="AD83" s="188">
        <f>'People Costs'!AD92</f>
        <v>1</v>
      </c>
      <c r="AE83" s="188">
        <f>'People Costs'!AE92</f>
        <v>1</v>
      </c>
      <c r="AF83" s="188">
        <f>'People Costs'!AF92</f>
        <v>1</v>
      </c>
      <c r="AG83" s="188">
        <f>'People Costs'!AG92</f>
        <v>1</v>
      </c>
      <c r="AH83" s="188">
        <f>'People Costs'!AH92</f>
        <v>1</v>
      </c>
      <c r="AI83" s="188">
        <f>'People Costs'!AI92</f>
        <v>1</v>
      </c>
      <c r="AJ83" s="188">
        <f>'People Costs'!AJ92</f>
        <v>1</v>
      </c>
      <c r="AK83" s="188">
        <f>'People Costs'!AK92</f>
        <v>1</v>
      </c>
      <c r="AL83" s="188">
        <f>'People Costs'!AL92</f>
        <v>1</v>
      </c>
      <c r="AM83" s="188">
        <f>'People Costs'!AM92</f>
        <v>1</v>
      </c>
      <c r="AN83" s="188">
        <f>'People Costs'!AN92</f>
        <v>1</v>
      </c>
      <c r="AO83" s="188">
        <f>'People Costs'!AO92</f>
        <v>1</v>
      </c>
      <c r="AP83" s="188">
        <f>'People Costs'!AP92</f>
        <v>1</v>
      </c>
      <c r="AQ83" s="188">
        <f>'People Costs'!AQ92</f>
        <v>1</v>
      </c>
      <c r="AR83" s="188">
        <f>'People Costs'!AR92</f>
        <v>1</v>
      </c>
      <c r="AS83" s="188">
        <f>'People Costs'!AS92</f>
        <v>1</v>
      </c>
      <c r="AT83" s="188">
        <f>'People Costs'!AT92</f>
        <v>1</v>
      </c>
      <c r="AU83" s="188">
        <f>'People Costs'!AU92</f>
        <v>1</v>
      </c>
      <c r="AV83" s="188">
        <f>'People Costs'!AV92</f>
        <v>1</v>
      </c>
      <c r="AW83" s="188">
        <f>'People Costs'!AW92</f>
        <v>1</v>
      </c>
      <c r="AX83" s="188">
        <f>'People Costs'!AX92</f>
        <v>1</v>
      </c>
      <c r="AY83" s="188">
        <f>'People Costs'!AY92</f>
        <v>1</v>
      </c>
      <c r="AZ83" s="188">
        <f>'People Costs'!AZ92</f>
        <v>1</v>
      </c>
      <c r="BA83" s="188">
        <f>'People Costs'!BA92</f>
        <v>1</v>
      </c>
      <c r="BB83" s="188">
        <f>'People Costs'!BB92</f>
        <v>1</v>
      </c>
      <c r="BC83" s="188">
        <f>'People Costs'!BC92</f>
        <v>1</v>
      </c>
      <c r="BD83" s="188">
        <f>'People Costs'!BD92</f>
        <v>1</v>
      </c>
      <c r="BE83" s="188">
        <f>'People Costs'!BE92</f>
        <v>1</v>
      </c>
      <c r="BF83" s="188">
        <f>'People Costs'!BF92</f>
        <v>1</v>
      </c>
      <c r="BG83" s="188">
        <f>'People Costs'!BG92</f>
        <v>1</v>
      </c>
      <c r="BH83" s="188">
        <f>'People Costs'!BH92</f>
        <v>1</v>
      </c>
      <c r="BI83" s="188">
        <f>'People Costs'!BI92</f>
        <v>1</v>
      </c>
      <c r="BJ83" s="188">
        <f>'People Costs'!BJ92</f>
        <v>1</v>
      </c>
      <c r="BK83" s="188">
        <f>'People Costs'!BK92</f>
        <v>1</v>
      </c>
      <c r="BL83" s="188">
        <f>'People Costs'!BL92</f>
        <v>1</v>
      </c>
      <c r="BM83" s="188">
        <f>'People Costs'!BM92</f>
        <v>1</v>
      </c>
      <c r="BN83" s="188">
        <f>'People Costs'!BN92</f>
        <v>1</v>
      </c>
      <c r="BO83" s="188">
        <f>'People Costs'!BO92</f>
        <v>1</v>
      </c>
    </row>
    <row r="84" ht="15.75" hidden="1" customHeight="1">
      <c r="A84" s="4" t="str">
        <f t="shared" si="247"/>
        <v>Executive Assistnat Level 1</v>
      </c>
      <c r="B84" s="185" t="s">
        <v>5</v>
      </c>
      <c r="C84" s="186">
        <f t="shared" si="248"/>
        <v>0</v>
      </c>
      <c r="D84" s="186">
        <f t="shared" si="249"/>
        <v>1</v>
      </c>
      <c r="E84" s="186">
        <f t="shared" si="250"/>
        <v>1</v>
      </c>
      <c r="F84" s="186">
        <f t="shared" si="251"/>
        <v>1</v>
      </c>
      <c r="G84" s="186">
        <f t="shared" si="252"/>
        <v>1</v>
      </c>
      <c r="H84" s="188">
        <f>'People Costs'!H93</f>
        <v>0</v>
      </c>
      <c r="I84" s="188">
        <f>'People Costs'!I93</f>
        <v>0</v>
      </c>
      <c r="J84" s="188">
        <f>'People Costs'!J93</f>
        <v>0</v>
      </c>
      <c r="K84" s="188">
        <f>'People Costs'!K93</f>
        <v>0</v>
      </c>
      <c r="L84" s="188">
        <f>'People Costs'!L93</f>
        <v>0</v>
      </c>
      <c r="M84" s="188">
        <f>'People Costs'!M93</f>
        <v>0</v>
      </c>
      <c r="N84" s="188">
        <f>'People Costs'!N93</f>
        <v>0</v>
      </c>
      <c r="O84" s="188">
        <f>'People Costs'!O93</f>
        <v>0</v>
      </c>
      <c r="P84" s="188">
        <f>'People Costs'!P93</f>
        <v>0</v>
      </c>
      <c r="Q84" s="188">
        <f>'People Costs'!Q93</f>
        <v>0</v>
      </c>
      <c r="R84" s="188">
        <f>'People Costs'!R93</f>
        <v>0</v>
      </c>
      <c r="S84" s="188">
        <f>'People Costs'!S93</f>
        <v>0</v>
      </c>
      <c r="T84" s="188">
        <f>'People Costs'!T93</f>
        <v>0</v>
      </c>
      <c r="U84" s="188">
        <f>'People Costs'!U93</f>
        <v>0</v>
      </c>
      <c r="V84" s="188">
        <f>'People Costs'!V93</f>
        <v>0</v>
      </c>
      <c r="W84" s="188">
        <f>'People Costs'!W93</f>
        <v>0</v>
      </c>
      <c r="X84" s="188">
        <f>'People Costs'!X93</f>
        <v>0</v>
      </c>
      <c r="Y84" s="188">
        <f>'People Costs'!Y93</f>
        <v>0</v>
      </c>
      <c r="Z84" s="188">
        <f>'People Costs'!Z93</f>
        <v>0</v>
      </c>
      <c r="AA84" s="188">
        <f>'People Costs'!AA93</f>
        <v>1</v>
      </c>
      <c r="AB84" s="188">
        <f>'People Costs'!AB93</f>
        <v>1</v>
      </c>
      <c r="AC84" s="188">
        <f>'People Costs'!AC93</f>
        <v>1</v>
      </c>
      <c r="AD84" s="188">
        <f>'People Costs'!AD93</f>
        <v>1</v>
      </c>
      <c r="AE84" s="188">
        <f>'People Costs'!AE93</f>
        <v>1</v>
      </c>
      <c r="AF84" s="188">
        <f>'People Costs'!AF93</f>
        <v>1</v>
      </c>
      <c r="AG84" s="188">
        <f>'People Costs'!AG93</f>
        <v>1</v>
      </c>
      <c r="AH84" s="188">
        <f>'People Costs'!AH93</f>
        <v>1</v>
      </c>
      <c r="AI84" s="188">
        <f>'People Costs'!AI93</f>
        <v>1</v>
      </c>
      <c r="AJ84" s="188">
        <f>'People Costs'!AJ93</f>
        <v>1</v>
      </c>
      <c r="AK84" s="188">
        <f>'People Costs'!AK93</f>
        <v>1</v>
      </c>
      <c r="AL84" s="188">
        <f>'People Costs'!AL93</f>
        <v>1</v>
      </c>
      <c r="AM84" s="188">
        <f>'People Costs'!AM93</f>
        <v>1</v>
      </c>
      <c r="AN84" s="188">
        <f>'People Costs'!AN93</f>
        <v>1</v>
      </c>
      <c r="AO84" s="188">
        <f>'People Costs'!AO93</f>
        <v>1</v>
      </c>
      <c r="AP84" s="188">
        <f>'People Costs'!AP93</f>
        <v>1</v>
      </c>
      <c r="AQ84" s="188">
        <f>'People Costs'!AQ93</f>
        <v>1</v>
      </c>
      <c r="AR84" s="188">
        <f>'People Costs'!AR93</f>
        <v>1</v>
      </c>
      <c r="AS84" s="188">
        <f>'People Costs'!AS93</f>
        <v>1</v>
      </c>
      <c r="AT84" s="188">
        <f>'People Costs'!AT93</f>
        <v>1</v>
      </c>
      <c r="AU84" s="188">
        <f>'People Costs'!AU93</f>
        <v>1</v>
      </c>
      <c r="AV84" s="188">
        <f>'People Costs'!AV93</f>
        <v>1</v>
      </c>
      <c r="AW84" s="188">
        <f>'People Costs'!AW93</f>
        <v>1</v>
      </c>
      <c r="AX84" s="188">
        <f>'People Costs'!AX93</f>
        <v>1</v>
      </c>
      <c r="AY84" s="188">
        <f>'People Costs'!AY93</f>
        <v>1</v>
      </c>
      <c r="AZ84" s="188">
        <f>'People Costs'!AZ93</f>
        <v>1</v>
      </c>
      <c r="BA84" s="188">
        <f>'People Costs'!BA93</f>
        <v>1</v>
      </c>
      <c r="BB84" s="188">
        <f>'People Costs'!BB93</f>
        <v>1</v>
      </c>
      <c r="BC84" s="188">
        <f>'People Costs'!BC93</f>
        <v>1</v>
      </c>
      <c r="BD84" s="188">
        <f>'People Costs'!BD93</f>
        <v>1</v>
      </c>
      <c r="BE84" s="188">
        <f>'People Costs'!BE93</f>
        <v>1</v>
      </c>
      <c r="BF84" s="188">
        <f>'People Costs'!BF93</f>
        <v>1</v>
      </c>
      <c r="BG84" s="188">
        <f>'People Costs'!BG93</f>
        <v>1</v>
      </c>
      <c r="BH84" s="188">
        <f>'People Costs'!BH93</f>
        <v>1</v>
      </c>
      <c r="BI84" s="188">
        <f>'People Costs'!BI93</f>
        <v>1</v>
      </c>
      <c r="BJ84" s="188">
        <f>'People Costs'!BJ93</f>
        <v>1</v>
      </c>
      <c r="BK84" s="188">
        <f>'People Costs'!BK93</f>
        <v>1</v>
      </c>
      <c r="BL84" s="188">
        <f>'People Costs'!BL93</f>
        <v>1</v>
      </c>
      <c r="BM84" s="188">
        <f>'People Costs'!BM93</f>
        <v>1</v>
      </c>
      <c r="BN84" s="188">
        <f>'People Costs'!BN93</f>
        <v>1</v>
      </c>
      <c r="BO84" s="188">
        <f>'People Costs'!BO93</f>
        <v>1</v>
      </c>
    </row>
    <row r="85" ht="15.75" hidden="1" customHeight="1">
      <c r="A85" s="4" t="str">
        <f t="shared" si="247"/>
        <v>Executive Assistnat Level 2</v>
      </c>
      <c r="B85" s="185" t="s">
        <v>5</v>
      </c>
      <c r="C85" s="186">
        <f t="shared" si="248"/>
        <v>0</v>
      </c>
      <c r="D85" s="186">
        <f t="shared" si="249"/>
        <v>1</v>
      </c>
      <c r="E85" s="186">
        <f t="shared" si="250"/>
        <v>1</v>
      </c>
      <c r="F85" s="186">
        <f t="shared" si="251"/>
        <v>1</v>
      </c>
      <c r="G85" s="186">
        <f t="shared" si="252"/>
        <v>1</v>
      </c>
      <c r="H85" s="188">
        <f>'People Costs'!H94</f>
        <v>0</v>
      </c>
      <c r="I85" s="188">
        <f>'People Costs'!I94</f>
        <v>0</v>
      </c>
      <c r="J85" s="188">
        <f>'People Costs'!J94</f>
        <v>0</v>
      </c>
      <c r="K85" s="188">
        <f>'People Costs'!K94</f>
        <v>0</v>
      </c>
      <c r="L85" s="188">
        <f>'People Costs'!L94</f>
        <v>0</v>
      </c>
      <c r="M85" s="188">
        <f>'People Costs'!M94</f>
        <v>0</v>
      </c>
      <c r="N85" s="188">
        <f>'People Costs'!N94</f>
        <v>0</v>
      </c>
      <c r="O85" s="188">
        <f>'People Costs'!O94</f>
        <v>0</v>
      </c>
      <c r="P85" s="188">
        <f>'People Costs'!P94</f>
        <v>0</v>
      </c>
      <c r="Q85" s="188">
        <f>'People Costs'!Q94</f>
        <v>0</v>
      </c>
      <c r="R85" s="188">
        <f>'People Costs'!R94</f>
        <v>0</v>
      </c>
      <c r="S85" s="188">
        <f>'People Costs'!S94</f>
        <v>0</v>
      </c>
      <c r="T85" s="188">
        <f>'People Costs'!T94</f>
        <v>0</v>
      </c>
      <c r="U85" s="188">
        <f>'People Costs'!U94</f>
        <v>0</v>
      </c>
      <c r="V85" s="188">
        <f>'People Costs'!V94</f>
        <v>0</v>
      </c>
      <c r="W85" s="188">
        <f>'People Costs'!W94</f>
        <v>0</v>
      </c>
      <c r="X85" s="188">
        <f>'People Costs'!X94</f>
        <v>0</v>
      </c>
      <c r="Y85" s="188">
        <f>'People Costs'!Y94</f>
        <v>0</v>
      </c>
      <c r="Z85" s="188">
        <f>'People Costs'!Z94</f>
        <v>0</v>
      </c>
      <c r="AA85" s="188">
        <f>'People Costs'!AA94</f>
        <v>1</v>
      </c>
      <c r="AB85" s="188">
        <f>'People Costs'!AB94</f>
        <v>1</v>
      </c>
      <c r="AC85" s="188">
        <f>'People Costs'!AC94</f>
        <v>1</v>
      </c>
      <c r="AD85" s="188">
        <f>'People Costs'!AD94</f>
        <v>1</v>
      </c>
      <c r="AE85" s="188">
        <f>'People Costs'!AE94</f>
        <v>1</v>
      </c>
      <c r="AF85" s="188">
        <f>'People Costs'!AF94</f>
        <v>1</v>
      </c>
      <c r="AG85" s="188">
        <f>'People Costs'!AG94</f>
        <v>1</v>
      </c>
      <c r="AH85" s="188">
        <f>'People Costs'!AH94</f>
        <v>1</v>
      </c>
      <c r="AI85" s="188">
        <f>'People Costs'!AI94</f>
        <v>1</v>
      </c>
      <c r="AJ85" s="188">
        <f>'People Costs'!AJ94</f>
        <v>1</v>
      </c>
      <c r="AK85" s="188">
        <f>'People Costs'!AK94</f>
        <v>1</v>
      </c>
      <c r="AL85" s="188">
        <f>'People Costs'!AL94</f>
        <v>1</v>
      </c>
      <c r="AM85" s="188">
        <f>'People Costs'!AM94</f>
        <v>1</v>
      </c>
      <c r="AN85" s="188">
        <f>'People Costs'!AN94</f>
        <v>1</v>
      </c>
      <c r="AO85" s="188">
        <f>'People Costs'!AO94</f>
        <v>1</v>
      </c>
      <c r="AP85" s="188">
        <f>'People Costs'!AP94</f>
        <v>1</v>
      </c>
      <c r="AQ85" s="188">
        <f>'People Costs'!AQ94</f>
        <v>1</v>
      </c>
      <c r="AR85" s="188">
        <f>'People Costs'!AR94</f>
        <v>1</v>
      </c>
      <c r="AS85" s="188">
        <f>'People Costs'!AS94</f>
        <v>1</v>
      </c>
      <c r="AT85" s="188">
        <f>'People Costs'!AT94</f>
        <v>1</v>
      </c>
      <c r="AU85" s="188">
        <f>'People Costs'!AU94</f>
        <v>1</v>
      </c>
      <c r="AV85" s="188">
        <f>'People Costs'!AV94</f>
        <v>1</v>
      </c>
      <c r="AW85" s="188">
        <f>'People Costs'!AW94</f>
        <v>1</v>
      </c>
      <c r="AX85" s="188">
        <f>'People Costs'!AX94</f>
        <v>1</v>
      </c>
      <c r="AY85" s="188">
        <f>'People Costs'!AY94</f>
        <v>1</v>
      </c>
      <c r="AZ85" s="188">
        <f>'People Costs'!AZ94</f>
        <v>1</v>
      </c>
      <c r="BA85" s="188">
        <f>'People Costs'!BA94</f>
        <v>1</v>
      </c>
      <c r="BB85" s="188">
        <f>'People Costs'!BB94</f>
        <v>1</v>
      </c>
      <c r="BC85" s="188">
        <f>'People Costs'!BC94</f>
        <v>1</v>
      </c>
      <c r="BD85" s="188">
        <f>'People Costs'!BD94</f>
        <v>1</v>
      </c>
      <c r="BE85" s="188">
        <f>'People Costs'!BE94</f>
        <v>1</v>
      </c>
      <c r="BF85" s="188">
        <f>'People Costs'!BF94</f>
        <v>1</v>
      </c>
      <c r="BG85" s="188">
        <f>'People Costs'!BG94</f>
        <v>1</v>
      </c>
      <c r="BH85" s="188">
        <f>'People Costs'!BH94</f>
        <v>1</v>
      </c>
      <c r="BI85" s="188">
        <f>'People Costs'!BI94</f>
        <v>1</v>
      </c>
      <c r="BJ85" s="188">
        <f>'People Costs'!BJ94</f>
        <v>1</v>
      </c>
      <c r="BK85" s="188">
        <f>'People Costs'!BK94</f>
        <v>1</v>
      </c>
      <c r="BL85" s="188">
        <f>'People Costs'!BL94</f>
        <v>1</v>
      </c>
      <c r="BM85" s="188">
        <f>'People Costs'!BM94</f>
        <v>1</v>
      </c>
      <c r="BN85" s="188">
        <f>'People Costs'!BN94</f>
        <v>1</v>
      </c>
      <c r="BO85" s="188">
        <f>'People Costs'!BO94</f>
        <v>1</v>
      </c>
    </row>
    <row r="86" ht="15.75" hidden="1" customHeight="1">
      <c r="A86" s="4" t="str">
        <f t="shared" si="247"/>
        <v>CFO</v>
      </c>
      <c r="B86" s="185" t="s">
        <v>5</v>
      </c>
      <c r="C86" s="186">
        <f t="shared" si="248"/>
        <v>0</v>
      </c>
      <c r="D86" s="186">
        <f t="shared" si="249"/>
        <v>1</v>
      </c>
      <c r="E86" s="186">
        <f t="shared" si="250"/>
        <v>1</v>
      </c>
      <c r="F86" s="186">
        <f t="shared" si="251"/>
        <v>1</v>
      </c>
      <c r="G86" s="186">
        <f t="shared" si="252"/>
        <v>1</v>
      </c>
      <c r="H86" s="188">
        <f>'People Costs'!H95</f>
        <v>0</v>
      </c>
      <c r="I86" s="188">
        <f>'People Costs'!I95</f>
        <v>0</v>
      </c>
      <c r="J86" s="188">
        <f>'People Costs'!J95</f>
        <v>0</v>
      </c>
      <c r="K86" s="188">
        <f>'People Costs'!K95</f>
        <v>0</v>
      </c>
      <c r="L86" s="188">
        <f>'People Costs'!L95</f>
        <v>0</v>
      </c>
      <c r="M86" s="188">
        <f>'People Costs'!M95</f>
        <v>0</v>
      </c>
      <c r="N86" s="188">
        <f>'People Costs'!N95</f>
        <v>0</v>
      </c>
      <c r="O86" s="188">
        <f>'People Costs'!O95</f>
        <v>0</v>
      </c>
      <c r="P86" s="188">
        <f>'People Costs'!P95</f>
        <v>0</v>
      </c>
      <c r="Q86" s="188">
        <f>'People Costs'!Q95</f>
        <v>0</v>
      </c>
      <c r="R86" s="188">
        <f>'People Costs'!R95</f>
        <v>0</v>
      </c>
      <c r="S86" s="188">
        <f>'People Costs'!S95</f>
        <v>0</v>
      </c>
      <c r="T86" s="188">
        <f>'People Costs'!T95</f>
        <v>0</v>
      </c>
      <c r="U86" s="188">
        <f>'People Costs'!U95</f>
        <v>0</v>
      </c>
      <c r="V86" s="188">
        <f>'People Costs'!V95</f>
        <v>0</v>
      </c>
      <c r="W86" s="188">
        <f>'People Costs'!W95</f>
        <v>0</v>
      </c>
      <c r="X86" s="188">
        <f>'People Costs'!X95</f>
        <v>0</v>
      </c>
      <c r="Y86" s="188">
        <f>'People Costs'!Y95</f>
        <v>0</v>
      </c>
      <c r="Z86" s="188">
        <f>'People Costs'!Z95</f>
        <v>0</v>
      </c>
      <c r="AA86" s="188">
        <f>'People Costs'!AA95</f>
        <v>1</v>
      </c>
      <c r="AB86" s="188">
        <f>'People Costs'!AB95</f>
        <v>1</v>
      </c>
      <c r="AC86" s="188">
        <f>'People Costs'!AC95</f>
        <v>1</v>
      </c>
      <c r="AD86" s="188">
        <f>'People Costs'!AD95</f>
        <v>1</v>
      </c>
      <c r="AE86" s="188">
        <f>'People Costs'!AE95</f>
        <v>1</v>
      </c>
      <c r="AF86" s="188">
        <f>'People Costs'!AF95</f>
        <v>1</v>
      </c>
      <c r="AG86" s="188">
        <f>'People Costs'!AG95</f>
        <v>1</v>
      </c>
      <c r="AH86" s="188">
        <f>'People Costs'!AH95</f>
        <v>1</v>
      </c>
      <c r="AI86" s="188">
        <f>'People Costs'!AI95</f>
        <v>1</v>
      </c>
      <c r="AJ86" s="188">
        <f>'People Costs'!AJ95</f>
        <v>1</v>
      </c>
      <c r="AK86" s="188">
        <f>'People Costs'!AK95</f>
        <v>1</v>
      </c>
      <c r="AL86" s="188">
        <f>'People Costs'!AL95</f>
        <v>1</v>
      </c>
      <c r="AM86" s="188">
        <f>'People Costs'!AM95</f>
        <v>1</v>
      </c>
      <c r="AN86" s="188">
        <f>'People Costs'!AN95</f>
        <v>1</v>
      </c>
      <c r="AO86" s="188">
        <f>'People Costs'!AO95</f>
        <v>1</v>
      </c>
      <c r="AP86" s="188">
        <f>'People Costs'!AP95</f>
        <v>1</v>
      </c>
      <c r="AQ86" s="188">
        <f>'People Costs'!AQ95</f>
        <v>1</v>
      </c>
      <c r="AR86" s="188">
        <f>'People Costs'!AR95</f>
        <v>1</v>
      </c>
      <c r="AS86" s="188">
        <f>'People Costs'!AS95</f>
        <v>1</v>
      </c>
      <c r="AT86" s="188">
        <f>'People Costs'!AT95</f>
        <v>1</v>
      </c>
      <c r="AU86" s="188">
        <f>'People Costs'!AU95</f>
        <v>1</v>
      </c>
      <c r="AV86" s="188">
        <f>'People Costs'!AV95</f>
        <v>1</v>
      </c>
      <c r="AW86" s="188">
        <f>'People Costs'!AW95</f>
        <v>1</v>
      </c>
      <c r="AX86" s="188">
        <f>'People Costs'!AX95</f>
        <v>1</v>
      </c>
      <c r="AY86" s="188">
        <f>'People Costs'!AY95</f>
        <v>1</v>
      </c>
      <c r="AZ86" s="188">
        <f>'People Costs'!AZ95</f>
        <v>1</v>
      </c>
      <c r="BA86" s="188">
        <f>'People Costs'!BA95</f>
        <v>1</v>
      </c>
      <c r="BB86" s="188">
        <f>'People Costs'!BB95</f>
        <v>1</v>
      </c>
      <c r="BC86" s="188">
        <f>'People Costs'!BC95</f>
        <v>1</v>
      </c>
      <c r="BD86" s="188">
        <f>'People Costs'!BD95</f>
        <v>1</v>
      </c>
      <c r="BE86" s="188">
        <f>'People Costs'!BE95</f>
        <v>1</v>
      </c>
      <c r="BF86" s="188">
        <f>'People Costs'!BF95</f>
        <v>1</v>
      </c>
      <c r="BG86" s="188">
        <f>'People Costs'!BG95</f>
        <v>1</v>
      </c>
      <c r="BH86" s="188">
        <f>'People Costs'!BH95</f>
        <v>1</v>
      </c>
      <c r="BI86" s="188">
        <f>'People Costs'!BI95</f>
        <v>1</v>
      </c>
      <c r="BJ86" s="188">
        <f>'People Costs'!BJ95</f>
        <v>1</v>
      </c>
      <c r="BK86" s="188">
        <f>'People Costs'!BK95</f>
        <v>1</v>
      </c>
      <c r="BL86" s="188">
        <f>'People Costs'!BL95</f>
        <v>1</v>
      </c>
      <c r="BM86" s="188">
        <f>'People Costs'!BM95</f>
        <v>1</v>
      </c>
      <c r="BN86" s="188">
        <f>'People Costs'!BN95</f>
        <v>1</v>
      </c>
      <c r="BO86" s="188">
        <f>'People Costs'!BO95</f>
        <v>1</v>
      </c>
    </row>
    <row r="87" ht="15.75" hidden="1" customHeight="1">
      <c r="A87" s="4" t="str">
        <f t="shared" si="247"/>
        <v>Biz Ops/PM</v>
      </c>
      <c r="B87" s="185" t="s">
        <v>5</v>
      </c>
      <c r="C87" s="186">
        <f t="shared" si="248"/>
        <v>0</v>
      </c>
      <c r="D87" s="186">
        <f t="shared" si="249"/>
        <v>0</v>
      </c>
      <c r="E87" s="186">
        <f t="shared" si="250"/>
        <v>1</v>
      </c>
      <c r="F87" s="186">
        <f t="shared" si="251"/>
        <v>1</v>
      </c>
      <c r="G87" s="186">
        <f t="shared" si="252"/>
        <v>1</v>
      </c>
      <c r="H87" s="188">
        <f>'People Costs'!H96</f>
        <v>0</v>
      </c>
      <c r="I87" s="188">
        <f>'People Costs'!I96</f>
        <v>0</v>
      </c>
      <c r="J87" s="188">
        <f>'People Costs'!J96</f>
        <v>0</v>
      </c>
      <c r="K87" s="188">
        <f>'People Costs'!K96</f>
        <v>0</v>
      </c>
      <c r="L87" s="188">
        <f>'People Costs'!L96</f>
        <v>0</v>
      </c>
      <c r="M87" s="188">
        <f>'People Costs'!M96</f>
        <v>0</v>
      </c>
      <c r="N87" s="188">
        <f>'People Costs'!N96</f>
        <v>0</v>
      </c>
      <c r="O87" s="188">
        <f>'People Costs'!O96</f>
        <v>0</v>
      </c>
      <c r="P87" s="188">
        <f>'People Costs'!P96</f>
        <v>0</v>
      </c>
      <c r="Q87" s="188">
        <f>'People Costs'!Q96</f>
        <v>0</v>
      </c>
      <c r="R87" s="188">
        <f>'People Costs'!R96</f>
        <v>0</v>
      </c>
      <c r="S87" s="188">
        <f>'People Costs'!S96</f>
        <v>0</v>
      </c>
      <c r="T87" s="188">
        <f>'People Costs'!T96</f>
        <v>0</v>
      </c>
      <c r="U87" s="188">
        <f>'People Costs'!U96</f>
        <v>0</v>
      </c>
      <c r="V87" s="188">
        <f>'People Costs'!V96</f>
        <v>0</v>
      </c>
      <c r="W87" s="188">
        <f>'People Costs'!W96</f>
        <v>0</v>
      </c>
      <c r="X87" s="188">
        <f>'People Costs'!X96</f>
        <v>0</v>
      </c>
      <c r="Y87" s="188">
        <f>'People Costs'!Y96</f>
        <v>0</v>
      </c>
      <c r="Z87" s="188">
        <f>'People Costs'!Z96</f>
        <v>0</v>
      </c>
      <c r="AA87" s="188">
        <f>'People Costs'!AA96</f>
        <v>0</v>
      </c>
      <c r="AB87" s="188">
        <f>'People Costs'!AB96</f>
        <v>0</v>
      </c>
      <c r="AC87" s="188">
        <f>'People Costs'!AC96</f>
        <v>0</v>
      </c>
      <c r="AD87" s="188">
        <f>'People Costs'!AD96</f>
        <v>0</v>
      </c>
      <c r="AE87" s="188">
        <f>'People Costs'!AE96</f>
        <v>0</v>
      </c>
      <c r="AF87" s="188">
        <f>'People Costs'!AF96</f>
        <v>1</v>
      </c>
      <c r="AG87" s="188">
        <f>'People Costs'!AG96</f>
        <v>1</v>
      </c>
      <c r="AH87" s="188">
        <f>'People Costs'!AH96</f>
        <v>1</v>
      </c>
      <c r="AI87" s="188">
        <f>'People Costs'!AI96</f>
        <v>1</v>
      </c>
      <c r="AJ87" s="188">
        <f>'People Costs'!AJ96</f>
        <v>1</v>
      </c>
      <c r="AK87" s="188">
        <f>'People Costs'!AK96</f>
        <v>1</v>
      </c>
      <c r="AL87" s="188">
        <f>'People Costs'!AL96</f>
        <v>1</v>
      </c>
      <c r="AM87" s="188">
        <f>'People Costs'!AM96</f>
        <v>1</v>
      </c>
      <c r="AN87" s="188">
        <f>'People Costs'!AN96</f>
        <v>1</v>
      </c>
      <c r="AO87" s="188">
        <f>'People Costs'!AO96</f>
        <v>1</v>
      </c>
      <c r="AP87" s="188">
        <f>'People Costs'!AP96</f>
        <v>1</v>
      </c>
      <c r="AQ87" s="188">
        <f>'People Costs'!AQ96</f>
        <v>1</v>
      </c>
      <c r="AR87" s="188">
        <f>'People Costs'!AR96</f>
        <v>1</v>
      </c>
      <c r="AS87" s="188">
        <f>'People Costs'!AS96</f>
        <v>1</v>
      </c>
      <c r="AT87" s="188">
        <f>'People Costs'!AT96</f>
        <v>1</v>
      </c>
      <c r="AU87" s="188">
        <f>'People Costs'!AU96</f>
        <v>1</v>
      </c>
      <c r="AV87" s="188">
        <f>'People Costs'!AV96</f>
        <v>1</v>
      </c>
      <c r="AW87" s="188">
        <f>'People Costs'!AW96</f>
        <v>1</v>
      </c>
      <c r="AX87" s="188">
        <f>'People Costs'!AX96</f>
        <v>1</v>
      </c>
      <c r="AY87" s="188">
        <f>'People Costs'!AY96</f>
        <v>1</v>
      </c>
      <c r="AZ87" s="188">
        <f>'People Costs'!AZ96</f>
        <v>1</v>
      </c>
      <c r="BA87" s="188">
        <f>'People Costs'!BA96</f>
        <v>1</v>
      </c>
      <c r="BB87" s="188">
        <f>'People Costs'!BB96</f>
        <v>1</v>
      </c>
      <c r="BC87" s="188">
        <f>'People Costs'!BC96</f>
        <v>1</v>
      </c>
      <c r="BD87" s="188">
        <f>'People Costs'!BD96</f>
        <v>1</v>
      </c>
      <c r="BE87" s="188">
        <f>'People Costs'!BE96</f>
        <v>1</v>
      </c>
      <c r="BF87" s="188">
        <f>'People Costs'!BF96</f>
        <v>1</v>
      </c>
      <c r="BG87" s="188">
        <f>'People Costs'!BG96</f>
        <v>1</v>
      </c>
      <c r="BH87" s="188">
        <f>'People Costs'!BH96</f>
        <v>1</v>
      </c>
      <c r="BI87" s="188">
        <f>'People Costs'!BI96</f>
        <v>1</v>
      </c>
      <c r="BJ87" s="188">
        <f>'People Costs'!BJ96</f>
        <v>1</v>
      </c>
      <c r="BK87" s="188">
        <f>'People Costs'!BK96</f>
        <v>1</v>
      </c>
      <c r="BL87" s="188">
        <f>'People Costs'!BL96</f>
        <v>1</v>
      </c>
      <c r="BM87" s="188">
        <f>'People Costs'!BM96</f>
        <v>1</v>
      </c>
      <c r="BN87" s="188">
        <f>'People Costs'!BN96</f>
        <v>1</v>
      </c>
      <c r="BO87" s="188">
        <f>'People Costs'!BO96</f>
        <v>1</v>
      </c>
    </row>
    <row r="88" ht="15.75" hidden="1" customHeight="1">
      <c r="A88" s="4" t="str">
        <f t="shared" si="247"/>
        <v>Exec Chairman</v>
      </c>
      <c r="B88" s="185" t="s">
        <v>5</v>
      </c>
      <c r="C88" s="186">
        <f t="shared" si="248"/>
        <v>0</v>
      </c>
      <c r="D88" s="186">
        <f t="shared" si="249"/>
        <v>0</v>
      </c>
      <c r="E88" s="186">
        <f t="shared" si="250"/>
        <v>1</v>
      </c>
      <c r="F88" s="186">
        <f t="shared" si="251"/>
        <v>1</v>
      </c>
      <c r="G88" s="186">
        <f t="shared" si="252"/>
        <v>1</v>
      </c>
      <c r="H88" s="188">
        <f>'People Costs'!H97</f>
        <v>0</v>
      </c>
      <c r="I88" s="188">
        <f>'People Costs'!I97</f>
        <v>0</v>
      </c>
      <c r="J88" s="188">
        <f>'People Costs'!J97</f>
        <v>0</v>
      </c>
      <c r="K88" s="188">
        <f>'People Costs'!K97</f>
        <v>0</v>
      </c>
      <c r="L88" s="188">
        <f>'People Costs'!L97</f>
        <v>0</v>
      </c>
      <c r="M88" s="188">
        <f>'People Costs'!M97</f>
        <v>0</v>
      </c>
      <c r="N88" s="188">
        <f>'People Costs'!N97</f>
        <v>0</v>
      </c>
      <c r="O88" s="188">
        <f>'People Costs'!O97</f>
        <v>0</v>
      </c>
      <c r="P88" s="188">
        <f>'People Costs'!P97</f>
        <v>0</v>
      </c>
      <c r="Q88" s="188">
        <f>'People Costs'!Q97</f>
        <v>0</v>
      </c>
      <c r="R88" s="188">
        <f>'People Costs'!R97</f>
        <v>0</v>
      </c>
      <c r="S88" s="188">
        <f>'People Costs'!S97</f>
        <v>0</v>
      </c>
      <c r="T88" s="188">
        <f>'People Costs'!T97</f>
        <v>0</v>
      </c>
      <c r="U88" s="188">
        <f>'People Costs'!U97</f>
        <v>0</v>
      </c>
      <c r="V88" s="188">
        <f>'People Costs'!V97</f>
        <v>0</v>
      </c>
      <c r="W88" s="188">
        <f>'People Costs'!W97</f>
        <v>0</v>
      </c>
      <c r="X88" s="188">
        <f>'People Costs'!X97</f>
        <v>0</v>
      </c>
      <c r="Y88" s="188">
        <f>'People Costs'!Y97</f>
        <v>0</v>
      </c>
      <c r="Z88" s="188">
        <f>'People Costs'!Z97</f>
        <v>0</v>
      </c>
      <c r="AA88" s="188">
        <f>'People Costs'!AA97</f>
        <v>0</v>
      </c>
      <c r="AB88" s="188">
        <f>'People Costs'!AB97</f>
        <v>0</v>
      </c>
      <c r="AC88" s="188">
        <f>'People Costs'!AC97</f>
        <v>0</v>
      </c>
      <c r="AD88" s="188">
        <f>'People Costs'!AD97</f>
        <v>0</v>
      </c>
      <c r="AE88" s="188">
        <f>'People Costs'!AE97</f>
        <v>0</v>
      </c>
      <c r="AF88" s="188">
        <f>'People Costs'!AF97</f>
        <v>0</v>
      </c>
      <c r="AG88" s="188">
        <f>'People Costs'!AG97</f>
        <v>0</v>
      </c>
      <c r="AH88" s="188">
        <f>'People Costs'!AH97</f>
        <v>1</v>
      </c>
      <c r="AI88" s="188">
        <f>'People Costs'!AI97</f>
        <v>1</v>
      </c>
      <c r="AJ88" s="188">
        <f>'People Costs'!AJ97</f>
        <v>1</v>
      </c>
      <c r="AK88" s="188">
        <f>'People Costs'!AK97</f>
        <v>1</v>
      </c>
      <c r="AL88" s="188">
        <f>'People Costs'!AL97</f>
        <v>1</v>
      </c>
      <c r="AM88" s="188">
        <f>'People Costs'!AM97</f>
        <v>1</v>
      </c>
      <c r="AN88" s="188">
        <f>'People Costs'!AN97</f>
        <v>1</v>
      </c>
      <c r="AO88" s="188">
        <f>'People Costs'!AO97</f>
        <v>1</v>
      </c>
      <c r="AP88" s="188">
        <f>'People Costs'!AP97</f>
        <v>1</v>
      </c>
      <c r="AQ88" s="188">
        <f>'People Costs'!AQ97</f>
        <v>1</v>
      </c>
      <c r="AR88" s="188">
        <f>'People Costs'!AR97</f>
        <v>1</v>
      </c>
      <c r="AS88" s="188">
        <f>'People Costs'!AS97</f>
        <v>1</v>
      </c>
      <c r="AT88" s="188">
        <f>'People Costs'!AT97</f>
        <v>1</v>
      </c>
      <c r="AU88" s="188">
        <f>'People Costs'!AU97</f>
        <v>1</v>
      </c>
      <c r="AV88" s="188">
        <f>'People Costs'!AV97</f>
        <v>1</v>
      </c>
      <c r="AW88" s="188">
        <f>'People Costs'!AW97</f>
        <v>1</v>
      </c>
      <c r="AX88" s="188">
        <f>'People Costs'!AX97</f>
        <v>1</v>
      </c>
      <c r="AY88" s="188">
        <f>'People Costs'!AY97</f>
        <v>1</v>
      </c>
      <c r="AZ88" s="188">
        <f>'People Costs'!AZ97</f>
        <v>1</v>
      </c>
      <c r="BA88" s="188">
        <f>'People Costs'!BA97</f>
        <v>1</v>
      </c>
      <c r="BB88" s="188">
        <f>'People Costs'!BB97</f>
        <v>1</v>
      </c>
      <c r="BC88" s="188">
        <f>'People Costs'!BC97</f>
        <v>1</v>
      </c>
      <c r="BD88" s="188">
        <f>'People Costs'!BD97</f>
        <v>1</v>
      </c>
      <c r="BE88" s="188">
        <f>'People Costs'!BE97</f>
        <v>1</v>
      </c>
      <c r="BF88" s="188">
        <f>'People Costs'!BF97</f>
        <v>1</v>
      </c>
      <c r="BG88" s="188">
        <f>'People Costs'!BG97</f>
        <v>1</v>
      </c>
      <c r="BH88" s="188">
        <f>'People Costs'!BH97</f>
        <v>1</v>
      </c>
      <c r="BI88" s="188">
        <f>'People Costs'!BI97</f>
        <v>1</v>
      </c>
      <c r="BJ88" s="188">
        <f>'People Costs'!BJ97</f>
        <v>1</v>
      </c>
      <c r="BK88" s="188">
        <f>'People Costs'!BK97</f>
        <v>1</v>
      </c>
      <c r="BL88" s="188">
        <f>'People Costs'!BL97</f>
        <v>1</v>
      </c>
      <c r="BM88" s="188">
        <f>'People Costs'!BM97</f>
        <v>1</v>
      </c>
      <c r="BN88" s="188">
        <f>'People Costs'!BN97</f>
        <v>1</v>
      </c>
      <c r="BO88" s="188">
        <f>'People Costs'!BO97</f>
        <v>1</v>
      </c>
    </row>
    <row r="89" ht="15.75" hidden="1" customHeight="1">
      <c r="A89" s="4" t="str">
        <f t="shared" si="247"/>
        <v>Accounting</v>
      </c>
      <c r="B89" s="185" t="s">
        <v>5</v>
      </c>
      <c r="C89" s="186">
        <f t="shared" si="248"/>
        <v>0</v>
      </c>
      <c r="D89" s="186">
        <f t="shared" si="249"/>
        <v>0</v>
      </c>
      <c r="E89" s="186">
        <f t="shared" si="250"/>
        <v>1</v>
      </c>
      <c r="F89" s="186">
        <f t="shared" si="251"/>
        <v>1</v>
      </c>
      <c r="G89" s="186">
        <f t="shared" si="252"/>
        <v>1</v>
      </c>
      <c r="H89" s="188">
        <f>'People Costs'!H98</f>
        <v>0</v>
      </c>
      <c r="I89" s="188">
        <f>'People Costs'!I98</f>
        <v>0</v>
      </c>
      <c r="J89" s="188">
        <f>'People Costs'!J98</f>
        <v>0</v>
      </c>
      <c r="K89" s="188">
        <f>'People Costs'!K98</f>
        <v>0</v>
      </c>
      <c r="L89" s="188">
        <f>'People Costs'!L98</f>
        <v>0</v>
      </c>
      <c r="M89" s="188">
        <f>'People Costs'!M98</f>
        <v>0</v>
      </c>
      <c r="N89" s="188">
        <f>'People Costs'!N98</f>
        <v>0</v>
      </c>
      <c r="O89" s="188">
        <f>'People Costs'!O98</f>
        <v>0</v>
      </c>
      <c r="P89" s="188">
        <f>'People Costs'!P98</f>
        <v>0</v>
      </c>
      <c r="Q89" s="188">
        <f>'People Costs'!Q98</f>
        <v>0</v>
      </c>
      <c r="R89" s="188">
        <f>'People Costs'!R98</f>
        <v>0</v>
      </c>
      <c r="S89" s="188">
        <f>'People Costs'!S98</f>
        <v>0</v>
      </c>
      <c r="T89" s="188">
        <f>'People Costs'!T98</f>
        <v>0</v>
      </c>
      <c r="U89" s="188">
        <f>'People Costs'!U98</f>
        <v>0</v>
      </c>
      <c r="V89" s="188">
        <f>'People Costs'!V98</f>
        <v>0</v>
      </c>
      <c r="W89" s="188">
        <f>'People Costs'!W98</f>
        <v>0</v>
      </c>
      <c r="X89" s="188">
        <f>'People Costs'!X98</f>
        <v>0</v>
      </c>
      <c r="Y89" s="188">
        <f>'People Costs'!Y98</f>
        <v>0</v>
      </c>
      <c r="Z89" s="188">
        <f>'People Costs'!Z98</f>
        <v>0</v>
      </c>
      <c r="AA89" s="188">
        <f>'People Costs'!AA98</f>
        <v>0</v>
      </c>
      <c r="AB89" s="188">
        <f>'People Costs'!AB98</f>
        <v>0</v>
      </c>
      <c r="AC89" s="188">
        <f>'People Costs'!AC98</f>
        <v>0</v>
      </c>
      <c r="AD89" s="188">
        <f>'People Costs'!AD98</f>
        <v>0</v>
      </c>
      <c r="AE89" s="188">
        <f>'People Costs'!AE98</f>
        <v>0</v>
      </c>
      <c r="AF89" s="188">
        <f>'People Costs'!AF98</f>
        <v>0</v>
      </c>
      <c r="AG89" s="188">
        <f>'People Costs'!AG98</f>
        <v>0</v>
      </c>
      <c r="AH89" s="188">
        <f>'People Costs'!AH98</f>
        <v>0</v>
      </c>
      <c r="AI89" s="188">
        <f>'People Costs'!AI98</f>
        <v>1</v>
      </c>
      <c r="AJ89" s="188">
        <f>'People Costs'!AJ98</f>
        <v>1</v>
      </c>
      <c r="AK89" s="188">
        <f>'People Costs'!AK98</f>
        <v>1</v>
      </c>
      <c r="AL89" s="188">
        <f>'People Costs'!AL98</f>
        <v>1</v>
      </c>
      <c r="AM89" s="188">
        <f>'People Costs'!AM98</f>
        <v>1</v>
      </c>
      <c r="AN89" s="188">
        <f>'People Costs'!AN98</f>
        <v>1</v>
      </c>
      <c r="AO89" s="188">
        <f>'People Costs'!AO98</f>
        <v>1</v>
      </c>
      <c r="AP89" s="188">
        <f>'People Costs'!AP98</f>
        <v>1</v>
      </c>
      <c r="AQ89" s="188">
        <f>'People Costs'!AQ98</f>
        <v>1</v>
      </c>
      <c r="AR89" s="188">
        <f>'People Costs'!AR98</f>
        <v>1</v>
      </c>
      <c r="AS89" s="188">
        <f>'People Costs'!AS98</f>
        <v>1</v>
      </c>
      <c r="AT89" s="188">
        <f>'People Costs'!AT98</f>
        <v>1</v>
      </c>
      <c r="AU89" s="188">
        <f>'People Costs'!AU98</f>
        <v>1</v>
      </c>
      <c r="AV89" s="188">
        <f>'People Costs'!AV98</f>
        <v>1</v>
      </c>
      <c r="AW89" s="188">
        <f>'People Costs'!AW98</f>
        <v>1</v>
      </c>
      <c r="AX89" s="188">
        <f>'People Costs'!AX98</f>
        <v>1</v>
      </c>
      <c r="AY89" s="188">
        <f>'People Costs'!AY98</f>
        <v>1</v>
      </c>
      <c r="AZ89" s="188">
        <f>'People Costs'!AZ98</f>
        <v>1</v>
      </c>
      <c r="BA89" s="188">
        <f>'People Costs'!BA98</f>
        <v>1</v>
      </c>
      <c r="BB89" s="188">
        <f>'People Costs'!BB98</f>
        <v>1</v>
      </c>
      <c r="BC89" s="188">
        <f>'People Costs'!BC98</f>
        <v>1</v>
      </c>
      <c r="BD89" s="188">
        <f>'People Costs'!BD98</f>
        <v>1</v>
      </c>
      <c r="BE89" s="188">
        <f>'People Costs'!BE98</f>
        <v>1</v>
      </c>
      <c r="BF89" s="188">
        <f>'People Costs'!BF98</f>
        <v>1</v>
      </c>
      <c r="BG89" s="188">
        <f>'People Costs'!BG98</f>
        <v>1</v>
      </c>
      <c r="BH89" s="188">
        <f>'People Costs'!BH98</f>
        <v>1</v>
      </c>
      <c r="BI89" s="188">
        <f>'People Costs'!BI98</f>
        <v>1</v>
      </c>
      <c r="BJ89" s="188">
        <f>'People Costs'!BJ98</f>
        <v>1</v>
      </c>
      <c r="BK89" s="188">
        <f>'People Costs'!BK98</f>
        <v>1</v>
      </c>
      <c r="BL89" s="188">
        <f>'People Costs'!BL98</f>
        <v>1</v>
      </c>
      <c r="BM89" s="188">
        <f>'People Costs'!BM98</f>
        <v>1</v>
      </c>
      <c r="BN89" s="188">
        <f>'People Costs'!BN98</f>
        <v>1</v>
      </c>
      <c r="BO89" s="188">
        <f>'People Costs'!BO98</f>
        <v>1</v>
      </c>
    </row>
    <row r="90" ht="15.75" customHeight="1">
      <c r="A90" s="76" t="s">
        <v>385</v>
      </c>
      <c r="B90" s="76" t="s">
        <v>5</v>
      </c>
      <c r="C90" s="104">
        <f t="shared" ref="C90:BO90" si="253">SUM(C81:C89)</f>
        <v>3</v>
      </c>
      <c r="D90" s="104">
        <f t="shared" si="253"/>
        <v>6</v>
      </c>
      <c r="E90" s="104">
        <f t="shared" si="253"/>
        <v>9</v>
      </c>
      <c r="F90" s="104">
        <f t="shared" si="253"/>
        <v>9</v>
      </c>
      <c r="G90" s="104">
        <f t="shared" si="253"/>
        <v>9</v>
      </c>
      <c r="H90" s="180">
        <f t="shared" si="253"/>
        <v>3</v>
      </c>
      <c r="I90" s="180">
        <f t="shared" si="253"/>
        <v>3</v>
      </c>
      <c r="J90" s="180">
        <f t="shared" si="253"/>
        <v>3</v>
      </c>
      <c r="K90" s="180">
        <f t="shared" si="253"/>
        <v>3</v>
      </c>
      <c r="L90" s="180">
        <f t="shared" si="253"/>
        <v>3</v>
      </c>
      <c r="M90" s="180">
        <f t="shared" si="253"/>
        <v>3</v>
      </c>
      <c r="N90" s="180">
        <f t="shared" si="253"/>
        <v>3</v>
      </c>
      <c r="O90" s="180">
        <f t="shared" si="253"/>
        <v>3</v>
      </c>
      <c r="P90" s="180">
        <f t="shared" si="253"/>
        <v>3</v>
      </c>
      <c r="Q90" s="180">
        <f t="shared" si="253"/>
        <v>3</v>
      </c>
      <c r="R90" s="180">
        <f t="shared" si="253"/>
        <v>3</v>
      </c>
      <c r="S90" s="180">
        <f t="shared" si="253"/>
        <v>3</v>
      </c>
      <c r="T90" s="180">
        <f t="shared" si="253"/>
        <v>3</v>
      </c>
      <c r="U90" s="180">
        <f t="shared" si="253"/>
        <v>3</v>
      </c>
      <c r="V90" s="180">
        <f t="shared" si="253"/>
        <v>3</v>
      </c>
      <c r="W90" s="180">
        <f t="shared" si="253"/>
        <v>3</v>
      </c>
      <c r="X90" s="180">
        <f t="shared" si="253"/>
        <v>3</v>
      </c>
      <c r="Y90" s="180">
        <f t="shared" si="253"/>
        <v>3</v>
      </c>
      <c r="Z90" s="180">
        <f t="shared" si="253"/>
        <v>3</v>
      </c>
      <c r="AA90" s="180">
        <f t="shared" si="253"/>
        <v>6</v>
      </c>
      <c r="AB90" s="180">
        <f t="shared" si="253"/>
        <v>6</v>
      </c>
      <c r="AC90" s="180">
        <f t="shared" si="253"/>
        <v>6</v>
      </c>
      <c r="AD90" s="180">
        <f t="shared" si="253"/>
        <v>6</v>
      </c>
      <c r="AE90" s="180">
        <f t="shared" si="253"/>
        <v>6</v>
      </c>
      <c r="AF90" s="180">
        <f t="shared" si="253"/>
        <v>7</v>
      </c>
      <c r="AG90" s="180">
        <f t="shared" si="253"/>
        <v>7</v>
      </c>
      <c r="AH90" s="180">
        <f t="shared" si="253"/>
        <v>8</v>
      </c>
      <c r="AI90" s="180">
        <f t="shared" si="253"/>
        <v>9</v>
      </c>
      <c r="AJ90" s="180">
        <f t="shared" si="253"/>
        <v>9</v>
      </c>
      <c r="AK90" s="180">
        <f t="shared" si="253"/>
        <v>9</v>
      </c>
      <c r="AL90" s="180">
        <f t="shared" si="253"/>
        <v>9</v>
      </c>
      <c r="AM90" s="180">
        <f t="shared" si="253"/>
        <v>9</v>
      </c>
      <c r="AN90" s="180">
        <f t="shared" si="253"/>
        <v>9</v>
      </c>
      <c r="AO90" s="180">
        <f t="shared" si="253"/>
        <v>9</v>
      </c>
      <c r="AP90" s="180">
        <f t="shared" si="253"/>
        <v>9</v>
      </c>
      <c r="AQ90" s="180">
        <f t="shared" si="253"/>
        <v>9</v>
      </c>
      <c r="AR90" s="180">
        <f t="shared" si="253"/>
        <v>9</v>
      </c>
      <c r="AS90" s="180">
        <f t="shared" si="253"/>
        <v>9</v>
      </c>
      <c r="AT90" s="180">
        <f t="shared" si="253"/>
        <v>9</v>
      </c>
      <c r="AU90" s="180">
        <f t="shared" si="253"/>
        <v>9</v>
      </c>
      <c r="AV90" s="180">
        <f t="shared" si="253"/>
        <v>9</v>
      </c>
      <c r="AW90" s="180">
        <f t="shared" si="253"/>
        <v>9</v>
      </c>
      <c r="AX90" s="180">
        <f t="shared" si="253"/>
        <v>9</v>
      </c>
      <c r="AY90" s="180">
        <f t="shared" si="253"/>
        <v>9</v>
      </c>
      <c r="AZ90" s="180">
        <f t="shared" si="253"/>
        <v>9</v>
      </c>
      <c r="BA90" s="180">
        <f t="shared" si="253"/>
        <v>9</v>
      </c>
      <c r="BB90" s="180">
        <f t="shared" si="253"/>
        <v>9</v>
      </c>
      <c r="BC90" s="180">
        <f t="shared" si="253"/>
        <v>9</v>
      </c>
      <c r="BD90" s="180">
        <f t="shared" si="253"/>
        <v>9</v>
      </c>
      <c r="BE90" s="180">
        <f t="shared" si="253"/>
        <v>9</v>
      </c>
      <c r="BF90" s="180">
        <f t="shared" si="253"/>
        <v>9</v>
      </c>
      <c r="BG90" s="180">
        <f t="shared" si="253"/>
        <v>9</v>
      </c>
      <c r="BH90" s="180">
        <f t="shared" si="253"/>
        <v>9</v>
      </c>
      <c r="BI90" s="180">
        <f t="shared" si="253"/>
        <v>9</v>
      </c>
      <c r="BJ90" s="180">
        <f t="shared" si="253"/>
        <v>9</v>
      </c>
      <c r="BK90" s="180">
        <f t="shared" si="253"/>
        <v>9</v>
      </c>
      <c r="BL90" s="180">
        <f t="shared" si="253"/>
        <v>9</v>
      </c>
      <c r="BM90" s="180">
        <f t="shared" si="253"/>
        <v>9</v>
      </c>
      <c r="BN90" s="180">
        <f t="shared" si="253"/>
        <v>9</v>
      </c>
      <c r="BO90" s="180">
        <f t="shared" si="253"/>
        <v>9</v>
      </c>
    </row>
    <row r="91" ht="15.75" hidden="1" customHeight="1">
      <c r="A91" s="71" t="s">
        <v>240</v>
      </c>
      <c r="B91" s="71"/>
      <c r="C91" s="182"/>
      <c r="D91" s="182"/>
      <c r="E91" s="182"/>
      <c r="F91" s="182"/>
      <c r="G91" s="182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89"/>
      <c r="BO91" s="189"/>
    </row>
    <row r="92" ht="15.75" hidden="1" customHeight="1">
      <c r="A92" s="1" t="s">
        <v>222</v>
      </c>
      <c r="B92" s="1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</row>
    <row r="93" ht="15.75" hidden="1" customHeight="1">
      <c r="A93" s="79" t="s">
        <v>241</v>
      </c>
      <c r="B93" s="79"/>
      <c r="C93" s="110"/>
      <c r="D93" s="110"/>
      <c r="E93" s="110"/>
      <c r="F93" s="110"/>
      <c r="G93" s="70"/>
      <c r="H93" s="178">
        <f>+H104</f>
        <v>0</v>
      </c>
      <c r="I93" s="178">
        <f t="shared" ref="I93:BO93" si="254">+I104-H104</f>
        <v>0</v>
      </c>
      <c r="J93" s="178">
        <f t="shared" si="254"/>
        <v>0</v>
      </c>
      <c r="K93" s="178">
        <f t="shared" si="254"/>
        <v>0</v>
      </c>
      <c r="L93" s="178">
        <f t="shared" si="254"/>
        <v>0</v>
      </c>
      <c r="M93" s="178">
        <f t="shared" si="254"/>
        <v>0</v>
      </c>
      <c r="N93" s="178">
        <f t="shared" si="254"/>
        <v>0</v>
      </c>
      <c r="O93" s="178">
        <f t="shared" si="254"/>
        <v>0</v>
      </c>
      <c r="P93" s="178">
        <f t="shared" si="254"/>
        <v>0</v>
      </c>
      <c r="Q93" s="178">
        <f t="shared" si="254"/>
        <v>0</v>
      </c>
      <c r="R93" s="178">
        <f t="shared" si="254"/>
        <v>0</v>
      </c>
      <c r="S93" s="178">
        <f t="shared" si="254"/>
        <v>0</v>
      </c>
      <c r="T93" s="178">
        <f t="shared" si="254"/>
        <v>0.5</v>
      </c>
      <c r="U93" s="178">
        <f t="shared" si="254"/>
        <v>0.5</v>
      </c>
      <c r="V93" s="178">
        <f t="shared" si="254"/>
        <v>0</v>
      </c>
      <c r="W93" s="178">
        <f t="shared" si="254"/>
        <v>0</v>
      </c>
      <c r="X93" s="178">
        <f t="shared" si="254"/>
        <v>0</v>
      </c>
      <c r="Y93" s="178">
        <f t="shared" si="254"/>
        <v>0</v>
      </c>
      <c r="Z93" s="178">
        <f t="shared" si="254"/>
        <v>0</v>
      </c>
      <c r="AA93" s="178">
        <f t="shared" si="254"/>
        <v>3</v>
      </c>
      <c r="AB93" s="178">
        <f t="shared" si="254"/>
        <v>0</v>
      </c>
      <c r="AC93" s="178">
        <f t="shared" si="254"/>
        <v>2</v>
      </c>
      <c r="AD93" s="178">
        <f t="shared" si="254"/>
        <v>2</v>
      </c>
      <c r="AE93" s="178">
        <f t="shared" si="254"/>
        <v>0</v>
      </c>
      <c r="AF93" s="178">
        <f t="shared" si="254"/>
        <v>0</v>
      </c>
      <c r="AG93" s="178">
        <f t="shared" si="254"/>
        <v>0</v>
      </c>
      <c r="AH93" s="178">
        <f t="shared" si="254"/>
        <v>0</v>
      </c>
      <c r="AI93" s="178">
        <f t="shared" si="254"/>
        <v>0</v>
      </c>
      <c r="AJ93" s="178">
        <f t="shared" si="254"/>
        <v>0</v>
      </c>
      <c r="AK93" s="178">
        <f t="shared" si="254"/>
        <v>0</v>
      </c>
      <c r="AL93" s="178">
        <f t="shared" si="254"/>
        <v>0</v>
      </c>
      <c r="AM93" s="178">
        <f t="shared" si="254"/>
        <v>0</v>
      </c>
      <c r="AN93" s="178">
        <f t="shared" si="254"/>
        <v>0</v>
      </c>
      <c r="AO93" s="178">
        <f t="shared" si="254"/>
        <v>0</v>
      </c>
      <c r="AP93" s="178">
        <f t="shared" si="254"/>
        <v>0</v>
      </c>
      <c r="AQ93" s="178">
        <f t="shared" si="254"/>
        <v>0</v>
      </c>
      <c r="AR93" s="178">
        <f t="shared" si="254"/>
        <v>0</v>
      </c>
      <c r="AS93" s="178">
        <f t="shared" si="254"/>
        <v>0</v>
      </c>
      <c r="AT93" s="178">
        <f t="shared" si="254"/>
        <v>0</v>
      </c>
      <c r="AU93" s="178">
        <f t="shared" si="254"/>
        <v>0</v>
      </c>
      <c r="AV93" s="178">
        <f t="shared" si="254"/>
        <v>0</v>
      </c>
      <c r="AW93" s="178">
        <f t="shared" si="254"/>
        <v>0</v>
      </c>
      <c r="AX93" s="178">
        <f t="shared" si="254"/>
        <v>0</v>
      </c>
      <c r="AY93" s="178">
        <f t="shared" si="254"/>
        <v>0</v>
      </c>
      <c r="AZ93" s="178">
        <f t="shared" si="254"/>
        <v>0</v>
      </c>
      <c r="BA93" s="178">
        <f t="shared" si="254"/>
        <v>0</v>
      </c>
      <c r="BB93" s="178">
        <f t="shared" si="254"/>
        <v>0</v>
      </c>
      <c r="BC93" s="178">
        <f t="shared" si="254"/>
        <v>0</v>
      </c>
      <c r="BD93" s="178">
        <f t="shared" si="254"/>
        <v>0</v>
      </c>
      <c r="BE93" s="178">
        <f t="shared" si="254"/>
        <v>0</v>
      </c>
      <c r="BF93" s="178">
        <f t="shared" si="254"/>
        <v>0</v>
      </c>
      <c r="BG93" s="178">
        <f t="shared" si="254"/>
        <v>0</v>
      </c>
      <c r="BH93" s="178">
        <f t="shared" si="254"/>
        <v>0</v>
      </c>
      <c r="BI93" s="178">
        <f t="shared" si="254"/>
        <v>0</v>
      </c>
      <c r="BJ93" s="178">
        <f t="shared" si="254"/>
        <v>0</v>
      </c>
      <c r="BK93" s="178">
        <f t="shared" si="254"/>
        <v>0</v>
      </c>
      <c r="BL93" s="178">
        <f t="shared" si="254"/>
        <v>0</v>
      </c>
      <c r="BM93" s="178">
        <f t="shared" si="254"/>
        <v>0</v>
      </c>
      <c r="BN93" s="178">
        <f t="shared" si="254"/>
        <v>0</v>
      </c>
      <c r="BO93" s="178">
        <f t="shared" si="254"/>
        <v>0</v>
      </c>
    </row>
    <row r="94" ht="15.75" hidden="1" customHeight="1">
      <c r="A94" s="76" t="s">
        <v>242</v>
      </c>
      <c r="B94" s="76"/>
      <c r="C94" s="70"/>
      <c r="D94" s="70"/>
      <c r="E94" s="70"/>
      <c r="F94" s="70"/>
      <c r="G94" s="70"/>
      <c r="H94" s="180">
        <f>H93</f>
        <v>0</v>
      </c>
      <c r="I94" s="180">
        <f t="shared" ref="I94:BO94" si="255">I93+H94</f>
        <v>0</v>
      </c>
      <c r="J94" s="180">
        <f t="shared" si="255"/>
        <v>0</v>
      </c>
      <c r="K94" s="180">
        <f t="shared" si="255"/>
        <v>0</v>
      </c>
      <c r="L94" s="180">
        <f t="shared" si="255"/>
        <v>0</v>
      </c>
      <c r="M94" s="180">
        <f t="shared" si="255"/>
        <v>0</v>
      </c>
      <c r="N94" s="180">
        <f t="shared" si="255"/>
        <v>0</v>
      </c>
      <c r="O94" s="180">
        <f t="shared" si="255"/>
        <v>0</v>
      </c>
      <c r="P94" s="180">
        <f t="shared" si="255"/>
        <v>0</v>
      </c>
      <c r="Q94" s="180">
        <f t="shared" si="255"/>
        <v>0</v>
      </c>
      <c r="R94" s="180">
        <f t="shared" si="255"/>
        <v>0</v>
      </c>
      <c r="S94" s="180">
        <f t="shared" si="255"/>
        <v>0</v>
      </c>
      <c r="T94" s="180">
        <f t="shared" si="255"/>
        <v>0.5</v>
      </c>
      <c r="U94" s="180">
        <f t="shared" si="255"/>
        <v>1</v>
      </c>
      <c r="V94" s="180">
        <f t="shared" si="255"/>
        <v>1</v>
      </c>
      <c r="W94" s="180">
        <f t="shared" si="255"/>
        <v>1</v>
      </c>
      <c r="X94" s="180">
        <f t="shared" si="255"/>
        <v>1</v>
      </c>
      <c r="Y94" s="180">
        <f t="shared" si="255"/>
        <v>1</v>
      </c>
      <c r="Z94" s="180">
        <f t="shared" si="255"/>
        <v>1</v>
      </c>
      <c r="AA94" s="180">
        <f t="shared" si="255"/>
        <v>4</v>
      </c>
      <c r="AB94" s="180">
        <f t="shared" si="255"/>
        <v>4</v>
      </c>
      <c r="AC94" s="180">
        <f t="shared" si="255"/>
        <v>6</v>
      </c>
      <c r="AD94" s="180">
        <f t="shared" si="255"/>
        <v>8</v>
      </c>
      <c r="AE94" s="180">
        <f t="shared" si="255"/>
        <v>8</v>
      </c>
      <c r="AF94" s="180">
        <f t="shared" si="255"/>
        <v>8</v>
      </c>
      <c r="AG94" s="180">
        <f t="shared" si="255"/>
        <v>8</v>
      </c>
      <c r="AH94" s="180">
        <f t="shared" si="255"/>
        <v>8</v>
      </c>
      <c r="AI94" s="180">
        <f t="shared" si="255"/>
        <v>8</v>
      </c>
      <c r="AJ94" s="180">
        <f t="shared" si="255"/>
        <v>8</v>
      </c>
      <c r="AK94" s="180">
        <f t="shared" si="255"/>
        <v>8</v>
      </c>
      <c r="AL94" s="180">
        <f t="shared" si="255"/>
        <v>8</v>
      </c>
      <c r="AM94" s="180">
        <f t="shared" si="255"/>
        <v>8</v>
      </c>
      <c r="AN94" s="180">
        <f t="shared" si="255"/>
        <v>8</v>
      </c>
      <c r="AO94" s="180">
        <f t="shared" si="255"/>
        <v>8</v>
      </c>
      <c r="AP94" s="180">
        <f t="shared" si="255"/>
        <v>8</v>
      </c>
      <c r="AQ94" s="180">
        <f t="shared" si="255"/>
        <v>8</v>
      </c>
      <c r="AR94" s="180">
        <f t="shared" si="255"/>
        <v>8</v>
      </c>
      <c r="AS94" s="180">
        <f t="shared" si="255"/>
        <v>8</v>
      </c>
      <c r="AT94" s="180">
        <f t="shared" si="255"/>
        <v>8</v>
      </c>
      <c r="AU94" s="180">
        <f t="shared" si="255"/>
        <v>8</v>
      </c>
      <c r="AV94" s="180">
        <f t="shared" si="255"/>
        <v>8</v>
      </c>
      <c r="AW94" s="180">
        <f t="shared" si="255"/>
        <v>8</v>
      </c>
      <c r="AX94" s="180">
        <f t="shared" si="255"/>
        <v>8</v>
      </c>
      <c r="AY94" s="180">
        <f t="shared" si="255"/>
        <v>8</v>
      </c>
      <c r="AZ94" s="180">
        <f t="shared" si="255"/>
        <v>8</v>
      </c>
      <c r="BA94" s="180">
        <f t="shared" si="255"/>
        <v>8</v>
      </c>
      <c r="BB94" s="180">
        <f t="shared" si="255"/>
        <v>8</v>
      </c>
      <c r="BC94" s="180">
        <f t="shared" si="255"/>
        <v>8</v>
      </c>
      <c r="BD94" s="180">
        <f t="shared" si="255"/>
        <v>8</v>
      </c>
      <c r="BE94" s="180">
        <f t="shared" si="255"/>
        <v>8</v>
      </c>
      <c r="BF94" s="180">
        <f t="shared" si="255"/>
        <v>8</v>
      </c>
      <c r="BG94" s="180">
        <f t="shared" si="255"/>
        <v>8</v>
      </c>
      <c r="BH94" s="180">
        <f t="shared" si="255"/>
        <v>8</v>
      </c>
      <c r="BI94" s="180">
        <f t="shared" si="255"/>
        <v>8</v>
      </c>
      <c r="BJ94" s="180">
        <f t="shared" si="255"/>
        <v>8</v>
      </c>
      <c r="BK94" s="180">
        <f t="shared" si="255"/>
        <v>8</v>
      </c>
      <c r="BL94" s="180">
        <f t="shared" si="255"/>
        <v>8</v>
      </c>
      <c r="BM94" s="180">
        <f t="shared" si="255"/>
        <v>8</v>
      </c>
      <c r="BN94" s="180">
        <f t="shared" si="255"/>
        <v>8</v>
      </c>
      <c r="BO94" s="180">
        <f t="shared" si="255"/>
        <v>8</v>
      </c>
    </row>
    <row r="95" ht="15.75" hidden="1" customHeight="1">
      <c r="A95" s="4" t="str">
        <f t="shared" ref="A95:A103" si="256">A41</f>
        <v>US Marketing Lead</v>
      </c>
      <c r="B95" s="185" t="s">
        <v>5</v>
      </c>
      <c r="C95" s="186">
        <f t="shared" ref="C95:C103" si="257">S95</f>
        <v>0</v>
      </c>
      <c r="D95" s="186">
        <f t="shared" ref="D95:D103" si="258">AE95</f>
        <v>1</v>
      </c>
      <c r="E95" s="186">
        <f t="shared" ref="E95:E103" si="259">+AQ95</f>
        <v>1</v>
      </c>
      <c r="F95" s="186">
        <f t="shared" ref="F95:F103" si="260">BC95</f>
        <v>1</v>
      </c>
      <c r="G95" s="186">
        <f t="shared" ref="G95:G103" si="261">+BO95</f>
        <v>1</v>
      </c>
      <c r="H95" s="188">
        <f>'People Costs'!H107</f>
        <v>0</v>
      </c>
      <c r="I95" s="188">
        <f>'People Costs'!I107</f>
        <v>0</v>
      </c>
      <c r="J95" s="188">
        <f>'People Costs'!J107</f>
        <v>0</v>
      </c>
      <c r="K95" s="188">
        <f>'People Costs'!K107</f>
        <v>0</v>
      </c>
      <c r="L95" s="188">
        <f>'People Costs'!L107</f>
        <v>0</v>
      </c>
      <c r="M95" s="188">
        <f>'People Costs'!M107</f>
        <v>0</v>
      </c>
      <c r="N95" s="188">
        <f>'People Costs'!N107</f>
        <v>0</v>
      </c>
      <c r="O95" s="188">
        <f>'People Costs'!O107</f>
        <v>0</v>
      </c>
      <c r="P95" s="188">
        <f>'People Costs'!P107</f>
        <v>0</v>
      </c>
      <c r="Q95" s="188">
        <f>'People Costs'!Q107</f>
        <v>0</v>
      </c>
      <c r="R95" s="188">
        <f>'People Costs'!R107</f>
        <v>0</v>
      </c>
      <c r="S95" s="188">
        <f>'People Costs'!S107</f>
        <v>0</v>
      </c>
      <c r="T95" s="188">
        <f>'People Costs'!T107</f>
        <v>0.5</v>
      </c>
      <c r="U95" s="188">
        <f>'People Costs'!U107</f>
        <v>1</v>
      </c>
      <c r="V95" s="188">
        <f>'People Costs'!V107</f>
        <v>1</v>
      </c>
      <c r="W95" s="188">
        <f>'People Costs'!W107</f>
        <v>1</v>
      </c>
      <c r="X95" s="188">
        <f>'People Costs'!X107</f>
        <v>1</v>
      </c>
      <c r="Y95" s="188">
        <f>'People Costs'!Y107</f>
        <v>1</v>
      </c>
      <c r="Z95" s="188">
        <f>'People Costs'!Z107</f>
        <v>1</v>
      </c>
      <c r="AA95" s="188">
        <f>'People Costs'!AA107</f>
        <v>1</v>
      </c>
      <c r="AB95" s="188">
        <f>'People Costs'!AB107</f>
        <v>1</v>
      </c>
      <c r="AC95" s="188">
        <f>'People Costs'!AC107</f>
        <v>1</v>
      </c>
      <c r="AD95" s="188">
        <f>'People Costs'!AD107</f>
        <v>1</v>
      </c>
      <c r="AE95" s="188">
        <f>'People Costs'!AE107</f>
        <v>1</v>
      </c>
      <c r="AF95" s="188">
        <f>'People Costs'!AF107</f>
        <v>1</v>
      </c>
      <c r="AG95" s="188">
        <f>'People Costs'!AG107</f>
        <v>1</v>
      </c>
      <c r="AH95" s="188">
        <f>'People Costs'!AH107</f>
        <v>1</v>
      </c>
      <c r="AI95" s="188">
        <f>'People Costs'!AI107</f>
        <v>1</v>
      </c>
      <c r="AJ95" s="188">
        <f>'People Costs'!AJ107</f>
        <v>1</v>
      </c>
      <c r="AK95" s="188">
        <f>'People Costs'!AK107</f>
        <v>1</v>
      </c>
      <c r="AL95" s="188">
        <f>'People Costs'!AL107</f>
        <v>1</v>
      </c>
      <c r="AM95" s="188">
        <f>'People Costs'!AM107</f>
        <v>1</v>
      </c>
      <c r="AN95" s="188">
        <f>'People Costs'!AN107</f>
        <v>1</v>
      </c>
      <c r="AO95" s="188">
        <f>'People Costs'!AO107</f>
        <v>1</v>
      </c>
      <c r="AP95" s="188">
        <f>'People Costs'!AP107</f>
        <v>1</v>
      </c>
      <c r="AQ95" s="188">
        <f>'People Costs'!AQ107</f>
        <v>1</v>
      </c>
      <c r="AR95" s="188">
        <f>'People Costs'!AR107</f>
        <v>1</v>
      </c>
      <c r="AS95" s="188">
        <f>'People Costs'!AS107</f>
        <v>1</v>
      </c>
      <c r="AT95" s="188">
        <f>'People Costs'!AT107</f>
        <v>1</v>
      </c>
      <c r="AU95" s="188">
        <f>'People Costs'!AU107</f>
        <v>1</v>
      </c>
      <c r="AV95" s="188">
        <f>'People Costs'!AV107</f>
        <v>1</v>
      </c>
      <c r="AW95" s="188">
        <f>'People Costs'!AW107</f>
        <v>1</v>
      </c>
      <c r="AX95" s="188">
        <f>'People Costs'!AX107</f>
        <v>1</v>
      </c>
      <c r="AY95" s="188">
        <f>'People Costs'!AY107</f>
        <v>1</v>
      </c>
      <c r="AZ95" s="188">
        <f>'People Costs'!AZ107</f>
        <v>1</v>
      </c>
      <c r="BA95" s="188">
        <f>'People Costs'!BA107</f>
        <v>1</v>
      </c>
      <c r="BB95" s="188">
        <f>'People Costs'!BB107</f>
        <v>1</v>
      </c>
      <c r="BC95" s="188">
        <f>'People Costs'!BC107</f>
        <v>1</v>
      </c>
      <c r="BD95" s="188">
        <f>'People Costs'!BD107</f>
        <v>1</v>
      </c>
      <c r="BE95" s="188">
        <f>'People Costs'!BE107</f>
        <v>1</v>
      </c>
      <c r="BF95" s="188">
        <f>'People Costs'!BF107</f>
        <v>1</v>
      </c>
      <c r="BG95" s="188">
        <f>'People Costs'!BG107</f>
        <v>1</v>
      </c>
      <c r="BH95" s="188">
        <f>'People Costs'!BH107</f>
        <v>1</v>
      </c>
      <c r="BI95" s="188">
        <f>'People Costs'!BI107</f>
        <v>1</v>
      </c>
      <c r="BJ95" s="188">
        <f>'People Costs'!BJ107</f>
        <v>1</v>
      </c>
      <c r="BK95" s="188">
        <f>'People Costs'!BK107</f>
        <v>1</v>
      </c>
      <c r="BL95" s="188">
        <f>'People Costs'!BL107</f>
        <v>1</v>
      </c>
      <c r="BM95" s="188">
        <f>'People Costs'!BM107</f>
        <v>1</v>
      </c>
      <c r="BN95" s="188">
        <f>'People Costs'!BN107</f>
        <v>1</v>
      </c>
      <c r="BO95" s="188">
        <f>'People Costs'!BO107</f>
        <v>1</v>
      </c>
    </row>
    <row r="96" ht="15.75" hidden="1" customHeight="1">
      <c r="A96" s="4" t="str">
        <f t="shared" si="256"/>
        <v>Sales Directors</v>
      </c>
      <c r="B96" s="185" t="s">
        <v>5</v>
      </c>
      <c r="C96" s="186">
        <f t="shared" si="257"/>
        <v>0</v>
      </c>
      <c r="D96" s="186">
        <f t="shared" si="258"/>
        <v>1</v>
      </c>
      <c r="E96" s="186">
        <f t="shared" si="259"/>
        <v>1</v>
      </c>
      <c r="F96" s="186">
        <f t="shared" si="260"/>
        <v>1</v>
      </c>
      <c r="G96" s="186">
        <f t="shared" si="261"/>
        <v>1</v>
      </c>
      <c r="H96" s="188">
        <f>'People Costs'!H108</f>
        <v>0</v>
      </c>
      <c r="I96" s="188">
        <f>'People Costs'!I108</f>
        <v>0</v>
      </c>
      <c r="J96" s="188">
        <f>'People Costs'!J108</f>
        <v>0</v>
      </c>
      <c r="K96" s="188">
        <f>'People Costs'!K108</f>
        <v>0</v>
      </c>
      <c r="L96" s="188">
        <f>'People Costs'!L108</f>
        <v>0</v>
      </c>
      <c r="M96" s="188">
        <f>'People Costs'!M108</f>
        <v>0</v>
      </c>
      <c r="N96" s="188">
        <f>'People Costs'!N108</f>
        <v>0</v>
      </c>
      <c r="O96" s="188">
        <f>'People Costs'!O108</f>
        <v>0</v>
      </c>
      <c r="P96" s="188">
        <f>'People Costs'!P108</f>
        <v>0</v>
      </c>
      <c r="Q96" s="188">
        <f>'People Costs'!Q108</f>
        <v>0</v>
      </c>
      <c r="R96" s="188">
        <f>'People Costs'!R108</f>
        <v>0</v>
      </c>
      <c r="S96" s="188">
        <f>'People Costs'!S108</f>
        <v>0</v>
      </c>
      <c r="T96" s="188">
        <f>'People Costs'!T108</f>
        <v>0</v>
      </c>
      <c r="U96" s="188">
        <f>'People Costs'!U108</f>
        <v>0</v>
      </c>
      <c r="V96" s="188">
        <f>'People Costs'!V108</f>
        <v>0</v>
      </c>
      <c r="W96" s="188">
        <f>'People Costs'!W108</f>
        <v>0</v>
      </c>
      <c r="X96" s="188">
        <f>'People Costs'!X108</f>
        <v>0</v>
      </c>
      <c r="Y96" s="188">
        <f>'People Costs'!Y108</f>
        <v>0</v>
      </c>
      <c r="Z96" s="188">
        <f>'People Costs'!Z108</f>
        <v>0</v>
      </c>
      <c r="AA96" s="188">
        <f>'People Costs'!AA108</f>
        <v>1</v>
      </c>
      <c r="AB96" s="188">
        <f>'People Costs'!AB108</f>
        <v>1</v>
      </c>
      <c r="AC96" s="188">
        <f>'People Costs'!AC108</f>
        <v>1</v>
      </c>
      <c r="AD96" s="188">
        <f>'People Costs'!AD108</f>
        <v>1</v>
      </c>
      <c r="AE96" s="188">
        <f>'People Costs'!AE108</f>
        <v>1</v>
      </c>
      <c r="AF96" s="188">
        <f>'People Costs'!AF108</f>
        <v>1</v>
      </c>
      <c r="AG96" s="188">
        <f>'People Costs'!AG108</f>
        <v>1</v>
      </c>
      <c r="AH96" s="188">
        <f>'People Costs'!AH108</f>
        <v>1</v>
      </c>
      <c r="AI96" s="188">
        <f>'People Costs'!AI108</f>
        <v>1</v>
      </c>
      <c r="AJ96" s="188">
        <f>'People Costs'!AJ108</f>
        <v>1</v>
      </c>
      <c r="AK96" s="188">
        <f>'People Costs'!AK108</f>
        <v>1</v>
      </c>
      <c r="AL96" s="188">
        <f>'People Costs'!AL108</f>
        <v>1</v>
      </c>
      <c r="AM96" s="188">
        <f>'People Costs'!AM108</f>
        <v>1</v>
      </c>
      <c r="AN96" s="188">
        <f>'People Costs'!AN108</f>
        <v>1</v>
      </c>
      <c r="AO96" s="188">
        <f>'People Costs'!AO108</f>
        <v>1</v>
      </c>
      <c r="AP96" s="188">
        <f>'People Costs'!AP108</f>
        <v>1</v>
      </c>
      <c r="AQ96" s="188">
        <f>'People Costs'!AQ108</f>
        <v>1</v>
      </c>
      <c r="AR96" s="188">
        <f>'People Costs'!AR108</f>
        <v>1</v>
      </c>
      <c r="AS96" s="188">
        <f>'People Costs'!AS108</f>
        <v>1</v>
      </c>
      <c r="AT96" s="188">
        <f>'People Costs'!AT108</f>
        <v>1</v>
      </c>
      <c r="AU96" s="188">
        <f>'People Costs'!AU108</f>
        <v>1</v>
      </c>
      <c r="AV96" s="188">
        <f>'People Costs'!AV108</f>
        <v>1</v>
      </c>
      <c r="AW96" s="188">
        <f>'People Costs'!AW108</f>
        <v>1</v>
      </c>
      <c r="AX96" s="188">
        <f>'People Costs'!AX108</f>
        <v>1</v>
      </c>
      <c r="AY96" s="188">
        <f>'People Costs'!AY108</f>
        <v>1</v>
      </c>
      <c r="AZ96" s="188">
        <f>'People Costs'!AZ108</f>
        <v>1</v>
      </c>
      <c r="BA96" s="188">
        <f>'People Costs'!BA108</f>
        <v>1</v>
      </c>
      <c r="BB96" s="188">
        <f>'People Costs'!BB108</f>
        <v>1</v>
      </c>
      <c r="BC96" s="188">
        <f>'People Costs'!BC108</f>
        <v>1</v>
      </c>
      <c r="BD96" s="188">
        <f>'People Costs'!BD108</f>
        <v>1</v>
      </c>
      <c r="BE96" s="188">
        <f>'People Costs'!BE108</f>
        <v>1</v>
      </c>
      <c r="BF96" s="188">
        <f>'People Costs'!BF108</f>
        <v>1</v>
      </c>
      <c r="BG96" s="188">
        <f>'People Costs'!BG108</f>
        <v>1</v>
      </c>
      <c r="BH96" s="188">
        <f>'People Costs'!BH108</f>
        <v>1</v>
      </c>
      <c r="BI96" s="188">
        <f>'People Costs'!BI108</f>
        <v>1</v>
      </c>
      <c r="BJ96" s="188">
        <f>'People Costs'!BJ108</f>
        <v>1</v>
      </c>
      <c r="BK96" s="188">
        <f>'People Costs'!BK108</f>
        <v>1</v>
      </c>
      <c r="BL96" s="188">
        <f>'People Costs'!BL108</f>
        <v>1</v>
      </c>
      <c r="BM96" s="188">
        <f>'People Costs'!BM108</f>
        <v>1</v>
      </c>
      <c r="BN96" s="188">
        <f>'People Costs'!BN108</f>
        <v>1</v>
      </c>
      <c r="BO96" s="188">
        <f>'People Costs'!BO108</f>
        <v>1</v>
      </c>
    </row>
    <row r="97" ht="15.75" hidden="1" customHeight="1">
      <c r="A97" s="4" t="str">
        <f t="shared" si="256"/>
        <v>Client Success Analyst</v>
      </c>
      <c r="B97" s="185" t="s">
        <v>5</v>
      </c>
      <c r="C97" s="186">
        <f t="shared" si="257"/>
        <v>0</v>
      </c>
      <c r="D97" s="186">
        <f t="shared" si="258"/>
        <v>1</v>
      </c>
      <c r="E97" s="186">
        <f t="shared" si="259"/>
        <v>1</v>
      </c>
      <c r="F97" s="186">
        <f t="shared" si="260"/>
        <v>1</v>
      </c>
      <c r="G97" s="186">
        <f t="shared" si="261"/>
        <v>1</v>
      </c>
      <c r="H97" s="188">
        <f>'People Costs'!H109</f>
        <v>0</v>
      </c>
      <c r="I97" s="188">
        <f>'People Costs'!I109</f>
        <v>0</v>
      </c>
      <c r="J97" s="188">
        <f>'People Costs'!J109</f>
        <v>0</v>
      </c>
      <c r="K97" s="188">
        <f>'People Costs'!K109</f>
        <v>0</v>
      </c>
      <c r="L97" s="188">
        <f>'People Costs'!L109</f>
        <v>0</v>
      </c>
      <c r="M97" s="188">
        <f>'People Costs'!M109</f>
        <v>0</v>
      </c>
      <c r="N97" s="188">
        <f>'People Costs'!N109</f>
        <v>0</v>
      </c>
      <c r="O97" s="188">
        <f>'People Costs'!O109</f>
        <v>0</v>
      </c>
      <c r="P97" s="188">
        <f>'People Costs'!P109</f>
        <v>0</v>
      </c>
      <c r="Q97" s="188">
        <f>'People Costs'!Q109</f>
        <v>0</v>
      </c>
      <c r="R97" s="188">
        <f>'People Costs'!R109</f>
        <v>0</v>
      </c>
      <c r="S97" s="188">
        <f>'People Costs'!S109</f>
        <v>0</v>
      </c>
      <c r="T97" s="188">
        <f>'People Costs'!T109</f>
        <v>0</v>
      </c>
      <c r="U97" s="188">
        <f>'People Costs'!U109</f>
        <v>0</v>
      </c>
      <c r="V97" s="188">
        <f>'People Costs'!V109</f>
        <v>0</v>
      </c>
      <c r="W97" s="188">
        <f>'People Costs'!W109</f>
        <v>0</v>
      </c>
      <c r="X97" s="188">
        <f>'People Costs'!X109</f>
        <v>0</v>
      </c>
      <c r="Y97" s="188">
        <f>'People Costs'!Y109</f>
        <v>0</v>
      </c>
      <c r="Z97" s="188">
        <f>'People Costs'!Z109</f>
        <v>0</v>
      </c>
      <c r="AA97" s="188">
        <f>'People Costs'!AA109</f>
        <v>1</v>
      </c>
      <c r="AB97" s="188">
        <f>'People Costs'!AB109</f>
        <v>1</v>
      </c>
      <c r="AC97" s="188">
        <f>'People Costs'!AC109</f>
        <v>1</v>
      </c>
      <c r="AD97" s="188">
        <f>'People Costs'!AD109</f>
        <v>1</v>
      </c>
      <c r="AE97" s="188">
        <f>'People Costs'!AE109</f>
        <v>1</v>
      </c>
      <c r="AF97" s="188">
        <f>'People Costs'!AF109</f>
        <v>1</v>
      </c>
      <c r="AG97" s="188">
        <f>'People Costs'!AG109</f>
        <v>1</v>
      </c>
      <c r="AH97" s="188">
        <f>'People Costs'!AH109</f>
        <v>1</v>
      </c>
      <c r="AI97" s="188">
        <f>'People Costs'!AI109</f>
        <v>1</v>
      </c>
      <c r="AJ97" s="188">
        <f>'People Costs'!AJ109</f>
        <v>1</v>
      </c>
      <c r="AK97" s="188">
        <f>'People Costs'!AK109</f>
        <v>1</v>
      </c>
      <c r="AL97" s="188">
        <f>'People Costs'!AL109</f>
        <v>1</v>
      </c>
      <c r="AM97" s="188">
        <f>'People Costs'!AM109</f>
        <v>1</v>
      </c>
      <c r="AN97" s="188">
        <f>'People Costs'!AN109</f>
        <v>1</v>
      </c>
      <c r="AO97" s="188">
        <f>'People Costs'!AO109</f>
        <v>1</v>
      </c>
      <c r="AP97" s="188">
        <f>'People Costs'!AP109</f>
        <v>1</v>
      </c>
      <c r="AQ97" s="188">
        <f>'People Costs'!AQ109</f>
        <v>1</v>
      </c>
      <c r="AR97" s="188">
        <f>'People Costs'!AR109</f>
        <v>1</v>
      </c>
      <c r="AS97" s="188">
        <f>'People Costs'!AS109</f>
        <v>1</v>
      </c>
      <c r="AT97" s="188">
        <f>'People Costs'!AT109</f>
        <v>1</v>
      </c>
      <c r="AU97" s="188">
        <f>'People Costs'!AU109</f>
        <v>1</v>
      </c>
      <c r="AV97" s="188">
        <f>'People Costs'!AV109</f>
        <v>1</v>
      </c>
      <c r="AW97" s="188">
        <f>'People Costs'!AW109</f>
        <v>1</v>
      </c>
      <c r="AX97" s="188">
        <f>'People Costs'!AX109</f>
        <v>1</v>
      </c>
      <c r="AY97" s="188">
        <f>'People Costs'!AY109</f>
        <v>1</v>
      </c>
      <c r="AZ97" s="188">
        <f>'People Costs'!AZ109</f>
        <v>1</v>
      </c>
      <c r="BA97" s="188">
        <f>'People Costs'!BA109</f>
        <v>1</v>
      </c>
      <c r="BB97" s="188">
        <f>'People Costs'!BB109</f>
        <v>1</v>
      </c>
      <c r="BC97" s="188">
        <f>'People Costs'!BC109</f>
        <v>1</v>
      </c>
      <c r="BD97" s="188">
        <f>'People Costs'!BD109</f>
        <v>1</v>
      </c>
      <c r="BE97" s="188">
        <f>'People Costs'!BE109</f>
        <v>1</v>
      </c>
      <c r="BF97" s="188">
        <f>'People Costs'!BF109</f>
        <v>1</v>
      </c>
      <c r="BG97" s="188">
        <f>'People Costs'!BG109</f>
        <v>1</v>
      </c>
      <c r="BH97" s="188">
        <f>'People Costs'!BH109</f>
        <v>1</v>
      </c>
      <c r="BI97" s="188">
        <f>'People Costs'!BI109</f>
        <v>1</v>
      </c>
      <c r="BJ97" s="188">
        <f>'People Costs'!BJ109</f>
        <v>1</v>
      </c>
      <c r="BK97" s="188">
        <f>'People Costs'!BK109</f>
        <v>1</v>
      </c>
      <c r="BL97" s="188">
        <f>'People Costs'!BL109</f>
        <v>1</v>
      </c>
      <c r="BM97" s="188">
        <f>'People Costs'!BM109</f>
        <v>1</v>
      </c>
      <c r="BN97" s="188">
        <f>'People Costs'!BN109</f>
        <v>1</v>
      </c>
      <c r="BO97" s="188">
        <f>'People Costs'!BO109</f>
        <v>1</v>
      </c>
    </row>
    <row r="98" ht="15.75" hidden="1" customHeight="1">
      <c r="A98" s="4" t="str">
        <f t="shared" si="256"/>
        <v>Marketing Support</v>
      </c>
      <c r="B98" s="185" t="s">
        <v>5</v>
      </c>
      <c r="C98" s="186">
        <f t="shared" si="257"/>
        <v>0</v>
      </c>
      <c r="D98" s="186">
        <f t="shared" si="258"/>
        <v>1</v>
      </c>
      <c r="E98" s="186">
        <f t="shared" si="259"/>
        <v>1</v>
      </c>
      <c r="F98" s="186">
        <f t="shared" si="260"/>
        <v>1</v>
      </c>
      <c r="G98" s="186">
        <f t="shared" si="261"/>
        <v>1</v>
      </c>
      <c r="H98" s="188">
        <f>'People Costs'!H110</f>
        <v>0</v>
      </c>
      <c r="I98" s="188">
        <f>'People Costs'!I110</f>
        <v>0</v>
      </c>
      <c r="J98" s="188">
        <f>'People Costs'!J110</f>
        <v>0</v>
      </c>
      <c r="K98" s="188">
        <f>'People Costs'!K110</f>
        <v>0</v>
      </c>
      <c r="L98" s="188">
        <f>'People Costs'!L110</f>
        <v>0</v>
      </c>
      <c r="M98" s="188">
        <f>'People Costs'!M110</f>
        <v>0</v>
      </c>
      <c r="N98" s="188">
        <f>'People Costs'!N110</f>
        <v>0</v>
      </c>
      <c r="O98" s="188">
        <f>'People Costs'!O110</f>
        <v>0</v>
      </c>
      <c r="P98" s="188">
        <f>'People Costs'!P110</f>
        <v>0</v>
      </c>
      <c r="Q98" s="188">
        <f>'People Costs'!Q110</f>
        <v>0</v>
      </c>
      <c r="R98" s="188">
        <f>'People Costs'!R110</f>
        <v>0</v>
      </c>
      <c r="S98" s="188">
        <f>'People Costs'!S110</f>
        <v>0</v>
      </c>
      <c r="T98" s="188">
        <f>'People Costs'!T110</f>
        <v>0</v>
      </c>
      <c r="U98" s="188">
        <f>'People Costs'!U110</f>
        <v>0</v>
      </c>
      <c r="V98" s="188">
        <f>'People Costs'!V110</f>
        <v>0</v>
      </c>
      <c r="W98" s="188">
        <f>'People Costs'!W110</f>
        <v>0</v>
      </c>
      <c r="X98" s="188">
        <f>'People Costs'!X110</f>
        <v>0</v>
      </c>
      <c r="Y98" s="188">
        <f>'People Costs'!Y110</f>
        <v>0</v>
      </c>
      <c r="Z98" s="188">
        <f>'People Costs'!Z110</f>
        <v>0</v>
      </c>
      <c r="AA98" s="188">
        <f>'People Costs'!AA110</f>
        <v>1</v>
      </c>
      <c r="AB98" s="188">
        <f>'People Costs'!AB110</f>
        <v>1</v>
      </c>
      <c r="AC98" s="188">
        <f>'People Costs'!AC110</f>
        <v>1</v>
      </c>
      <c r="AD98" s="188">
        <f>'People Costs'!AD110</f>
        <v>1</v>
      </c>
      <c r="AE98" s="188">
        <f>'People Costs'!AE110</f>
        <v>1</v>
      </c>
      <c r="AF98" s="188">
        <f>'People Costs'!AF110</f>
        <v>1</v>
      </c>
      <c r="AG98" s="188">
        <f>'People Costs'!AG110</f>
        <v>1</v>
      </c>
      <c r="AH98" s="188">
        <f>'People Costs'!AH110</f>
        <v>1</v>
      </c>
      <c r="AI98" s="188">
        <f>'People Costs'!AI110</f>
        <v>1</v>
      </c>
      <c r="AJ98" s="188">
        <f>'People Costs'!AJ110</f>
        <v>1</v>
      </c>
      <c r="AK98" s="188">
        <f>'People Costs'!AK110</f>
        <v>1</v>
      </c>
      <c r="AL98" s="188">
        <f>'People Costs'!AL110</f>
        <v>1</v>
      </c>
      <c r="AM98" s="188">
        <f>'People Costs'!AM110</f>
        <v>1</v>
      </c>
      <c r="AN98" s="188">
        <f>'People Costs'!AN110</f>
        <v>1</v>
      </c>
      <c r="AO98" s="188">
        <f>'People Costs'!AO110</f>
        <v>1</v>
      </c>
      <c r="AP98" s="188">
        <f>'People Costs'!AP110</f>
        <v>1</v>
      </c>
      <c r="AQ98" s="188">
        <f>'People Costs'!AQ110</f>
        <v>1</v>
      </c>
      <c r="AR98" s="188">
        <f>'People Costs'!AR110</f>
        <v>1</v>
      </c>
      <c r="AS98" s="188">
        <f>'People Costs'!AS110</f>
        <v>1</v>
      </c>
      <c r="AT98" s="188">
        <f>'People Costs'!AT110</f>
        <v>1</v>
      </c>
      <c r="AU98" s="188">
        <f>'People Costs'!AU110</f>
        <v>1</v>
      </c>
      <c r="AV98" s="188">
        <f>'People Costs'!AV110</f>
        <v>1</v>
      </c>
      <c r="AW98" s="188">
        <f>'People Costs'!AW110</f>
        <v>1</v>
      </c>
      <c r="AX98" s="188">
        <f>'People Costs'!AX110</f>
        <v>1</v>
      </c>
      <c r="AY98" s="188">
        <f>'People Costs'!AY110</f>
        <v>1</v>
      </c>
      <c r="AZ98" s="188">
        <f>'People Costs'!AZ110</f>
        <v>1</v>
      </c>
      <c r="BA98" s="188">
        <f>'People Costs'!BA110</f>
        <v>1</v>
      </c>
      <c r="BB98" s="188">
        <f>'People Costs'!BB110</f>
        <v>1</v>
      </c>
      <c r="BC98" s="188">
        <f>'People Costs'!BC110</f>
        <v>1</v>
      </c>
      <c r="BD98" s="188">
        <f>'People Costs'!BD110</f>
        <v>1</v>
      </c>
      <c r="BE98" s="188">
        <f>'People Costs'!BE110</f>
        <v>1</v>
      </c>
      <c r="BF98" s="188">
        <f>'People Costs'!BF110</f>
        <v>1</v>
      </c>
      <c r="BG98" s="188">
        <f>'People Costs'!BG110</f>
        <v>1</v>
      </c>
      <c r="BH98" s="188">
        <f>'People Costs'!BH110</f>
        <v>1</v>
      </c>
      <c r="BI98" s="188">
        <f>'People Costs'!BI110</f>
        <v>1</v>
      </c>
      <c r="BJ98" s="188">
        <f>'People Costs'!BJ110</f>
        <v>1</v>
      </c>
      <c r="BK98" s="188">
        <f>'People Costs'!BK110</f>
        <v>1</v>
      </c>
      <c r="BL98" s="188">
        <f>'People Costs'!BL110</f>
        <v>1</v>
      </c>
      <c r="BM98" s="188">
        <f>'People Costs'!BM110</f>
        <v>1</v>
      </c>
      <c r="BN98" s="188">
        <f>'People Costs'!BN110</f>
        <v>1</v>
      </c>
      <c r="BO98" s="188">
        <f>'People Costs'!BO110</f>
        <v>1</v>
      </c>
    </row>
    <row r="99" ht="15.75" hidden="1" customHeight="1">
      <c r="A99" s="4" t="str">
        <f t="shared" si="256"/>
        <v>Sales Position 5</v>
      </c>
      <c r="B99" s="185" t="s">
        <v>5</v>
      </c>
      <c r="C99" s="186">
        <f t="shared" si="257"/>
        <v>0</v>
      </c>
      <c r="D99" s="186">
        <f t="shared" si="258"/>
        <v>1</v>
      </c>
      <c r="E99" s="186">
        <f t="shared" si="259"/>
        <v>1</v>
      </c>
      <c r="F99" s="186">
        <f t="shared" si="260"/>
        <v>1</v>
      </c>
      <c r="G99" s="186">
        <f t="shared" si="261"/>
        <v>1</v>
      </c>
      <c r="H99" s="188">
        <f>'People Costs'!H111</f>
        <v>0</v>
      </c>
      <c r="I99" s="188">
        <f>'People Costs'!I111</f>
        <v>0</v>
      </c>
      <c r="J99" s="188">
        <f>'People Costs'!J111</f>
        <v>0</v>
      </c>
      <c r="K99" s="188">
        <f>'People Costs'!K111</f>
        <v>0</v>
      </c>
      <c r="L99" s="188">
        <f>'People Costs'!L111</f>
        <v>0</v>
      </c>
      <c r="M99" s="188">
        <f>'People Costs'!M111</f>
        <v>0</v>
      </c>
      <c r="N99" s="188">
        <f>'People Costs'!N111</f>
        <v>0</v>
      </c>
      <c r="O99" s="188">
        <f>'People Costs'!O111</f>
        <v>0</v>
      </c>
      <c r="P99" s="188">
        <f>'People Costs'!P111</f>
        <v>0</v>
      </c>
      <c r="Q99" s="188">
        <f>'People Costs'!Q111</f>
        <v>0</v>
      </c>
      <c r="R99" s="188">
        <f>'People Costs'!R111</f>
        <v>0</v>
      </c>
      <c r="S99" s="188">
        <f>'People Costs'!S111</f>
        <v>0</v>
      </c>
      <c r="T99" s="188">
        <f>'People Costs'!T111</f>
        <v>0</v>
      </c>
      <c r="U99" s="188">
        <f>'People Costs'!U111</f>
        <v>0</v>
      </c>
      <c r="V99" s="188">
        <f>'People Costs'!V111</f>
        <v>0</v>
      </c>
      <c r="W99" s="188">
        <f>'People Costs'!W111</f>
        <v>0</v>
      </c>
      <c r="X99" s="188">
        <f>'People Costs'!X111</f>
        <v>0</v>
      </c>
      <c r="Y99" s="188">
        <f>'People Costs'!Y111</f>
        <v>0</v>
      </c>
      <c r="Z99" s="188">
        <f>'People Costs'!Z111</f>
        <v>0</v>
      </c>
      <c r="AA99" s="188">
        <f>'People Costs'!AA111</f>
        <v>0</v>
      </c>
      <c r="AB99" s="188">
        <f>'People Costs'!AB111</f>
        <v>0</v>
      </c>
      <c r="AC99" s="188">
        <f>'People Costs'!AC111</f>
        <v>1</v>
      </c>
      <c r="AD99" s="188">
        <f>'People Costs'!AD111</f>
        <v>1</v>
      </c>
      <c r="AE99" s="188">
        <f>'People Costs'!AE111</f>
        <v>1</v>
      </c>
      <c r="AF99" s="188">
        <f>'People Costs'!AF111</f>
        <v>1</v>
      </c>
      <c r="AG99" s="188">
        <f>'People Costs'!AG111</f>
        <v>1</v>
      </c>
      <c r="AH99" s="188">
        <f>'People Costs'!AH111</f>
        <v>1</v>
      </c>
      <c r="AI99" s="188">
        <f>'People Costs'!AI111</f>
        <v>1</v>
      </c>
      <c r="AJ99" s="188">
        <f>'People Costs'!AJ111</f>
        <v>1</v>
      </c>
      <c r="AK99" s="188">
        <f>'People Costs'!AK111</f>
        <v>1</v>
      </c>
      <c r="AL99" s="188">
        <f>'People Costs'!AL111</f>
        <v>1</v>
      </c>
      <c r="AM99" s="188">
        <f>'People Costs'!AM111</f>
        <v>1</v>
      </c>
      <c r="AN99" s="188">
        <f>'People Costs'!AN111</f>
        <v>1</v>
      </c>
      <c r="AO99" s="188">
        <f>'People Costs'!AO111</f>
        <v>1</v>
      </c>
      <c r="AP99" s="188">
        <f>'People Costs'!AP111</f>
        <v>1</v>
      </c>
      <c r="AQ99" s="188">
        <f>'People Costs'!AQ111</f>
        <v>1</v>
      </c>
      <c r="AR99" s="188">
        <f>'People Costs'!AR111</f>
        <v>1</v>
      </c>
      <c r="AS99" s="188">
        <f>'People Costs'!AS111</f>
        <v>1</v>
      </c>
      <c r="AT99" s="188">
        <f>'People Costs'!AT111</f>
        <v>1</v>
      </c>
      <c r="AU99" s="188">
        <f>'People Costs'!AU111</f>
        <v>1</v>
      </c>
      <c r="AV99" s="188">
        <f>'People Costs'!AV111</f>
        <v>1</v>
      </c>
      <c r="AW99" s="188">
        <f>'People Costs'!AW111</f>
        <v>1</v>
      </c>
      <c r="AX99" s="188">
        <f>'People Costs'!AX111</f>
        <v>1</v>
      </c>
      <c r="AY99" s="188">
        <f>'People Costs'!AY111</f>
        <v>1</v>
      </c>
      <c r="AZ99" s="188">
        <f>'People Costs'!AZ111</f>
        <v>1</v>
      </c>
      <c r="BA99" s="188">
        <f>'People Costs'!BA111</f>
        <v>1</v>
      </c>
      <c r="BB99" s="188">
        <f>'People Costs'!BB111</f>
        <v>1</v>
      </c>
      <c r="BC99" s="188">
        <f>'People Costs'!BC111</f>
        <v>1</v>
      </c>
      <c r="BD99" s="188">
        <f>'People Costs'!BD111</f>
        <v>1</v>
      </c>
      <c r="BE99" s="188">
        <f>'People Costs'!BE111</f>
        <v>1</v>
      </c>
      <c r="BF99" s="188">
        <f>'People Costs'!BF111</f>
        <v>1</v>
      </c>
      <c r="BG99" s="188">
        <f>'People Costs'!BG111</f>
        <v>1</v>
      </c>
      <c r="BH99" s="188">
        <f>'People Costs'!BH111</f>
        <v>1</v>
      </c>
      <c r="BI99" s="188">
        <f>'People Costs'!BI111</f>
        <v>1</v>
      </c>
      <c r="BJ99" s="188">
        <f>'People Costs'!BJ111</f>
        <v>1</v>
      </c>
      <c r="BK99" s="188">
        <f>'People Costs'!BK111</f>
        <v>1</v>
      </c>
      <c r="BL99" s="188">
        <f>'People Costs'!BL111</f>
        <v>1</v>
      </c>
      <c r="BM99" s="188">
        <f>'People Costs'!BM111</f>
        <v>1</v>
      </c>
      <c r="BN99" s="188">
        <f>'People Costs'!BN111</f>
        <v>1</v>
      </c>
      <c r="BO99" s="188">
        <f>'People Costs'!BO111</f>
        <v>1</v>
      </c>
    </row>
    <row r="100" ht="15.75" hidden="1" customHeight="1">
      <c r="A100" s="4" t="str">
        <f t="shared" si="256"/>
        <v>Sales Position 6</v>
      </c>
      <c r="B100" s="185" t="s">
        <v>119</v>
      </c>
      <c r="C100" s="186">
        <f t="shared" si="257"/>
        <v>0</v>
      </c>
      <c r="D100" s="186">
        <f t="shared" si="258"/>
        <v>1</v>
      </c>
      <c r="E100" s="186">
        <f t="shared" si="259"/>
        <v>1</v>
      </c>
      <c r="F100" s="186">
        <f t="shared" si="260"/>
        <v>1</v>
      </c>
      <c r="G100" s="186">
        <f t="shared" si="261"/>
        <v>1</v>
      </c>
      <c r="H100" s="188">
        <f>'People Costs'!H112</f>
        <v>0</v>
      </c>
      <c r="I100" s="188">
        <f>'People Costs'!I112</f>
        <v>0</v>
      </c>
      <c r="J100" s="188">
        <f>'People Costs'!J112</f>
        <v>0</v>
      </c>
      <c r="K100" s="188">
        <f>'People Costs'!K112</f>
        <v>0</v>
      </c>
      <c r="L100" s="188">
        <f>'People Costs'!L112</f>
        <v>0</v>
      </c>
      <c r="M100" s="188">
        <f>'People Costs'!M112</f>
        <v>0</v>
      </c>
      <c r="N100" s="188">
        <f>'People Costs'!N112</f>
        <v>0</v>
      </c>
      <c r="O100" s="188">
        <f>'People Costs'!O112</f>
        <v>0</v>
      </c>
      <c r="P100" s="188">
        <f>'People Costs'!P112</f>
        <v>0</v>
      </c>
      <c r="Q100" s="188">
        <f>'People Costs'!Q112</f>
        <v>0</v>
      </c>
      <c r="R100" s="188">
        <f>'People Costs'!R112</f>
        <v>0</v>
      </c>
      <c r="S100" s="188">
        <f>'People Costs'!S112</f>
        <v>0</v>
      </c>
      <c r="T100" s="188">
        <f>'People Costs'!T112</f>
        <v>0</v>
      </c>
      <c r="U100" s="188">
        <f>'People Costs'!U112</f>
        <v>0</v>
      </c>
      <c r="V100" s="188">
        <f>'People Costs'!V112</f>
        <v>0</v>
      </c>
      <c r="W100" s="188">
        <f>'People Costs'!W112</f>
        <v>0</v>
      </c>
      <c r="X100" s="188">
        <f>'People Costs'!X112</f>
        <v>0</v>
      </c>
      <c r="Y100" s="188">
        <f>'People Costs'!Y112</f>
        <v>0</v>
      </c>
      <c r="Z100" s="188">
        <f>'People Costs'!Z112</f>
        <v>0</v>
      </c>
      <c r="AA100" s="188">
        <f>'People Costs'!AA112</f>
        <v>0</v>
      </c>
      <c r="AB100" s="188">
        <f>'People Costs'!AB112</f>
        <v>0</v>
      </c>
      <c r="AC100" s="188">
        <f>'People Costs'!AC112</f>
        <v>1</v>
      </c>
      <c r="AD100" s="188">
        <f>'People Costs'!AD112</f>
        <v>1</v>
      </c>
      <c r="AE100" s="188">
        <f>'People Costs'!AE112</f>
        <v>1</v>
      </c>
      <c r="AF100" s="188">
        <f>'People Costs'!AF112</f>
        <v>1</v>
      </c>
      <c r="AG100" s="188">
        <f>'People Costs'!AG112</f>
        <v>1</v>
      </c>
      <c r="AH100" s="188">
        <f>'People Costs'!AH112</f>
        <v>1</v>
      </c>
      <c r="AI100" s="188">
        <f>'People Costs'!AI112</f>
        <v>1</v>
      </c>
      <c r="AJ100" s="188">
        <f>'People Costs'!AJ112</f>
        <v>1</v>
      </c>
      <c r="AK100" s="188">
        <f>'People Costs'!AK112</f>
        <v>1</v>
      </c>
      <c r="AL100" s="188">
        <f>'People Costs'!AL112</f>
        <v>1</v>
      </c>
      <c r="AM100" s="188">
        <f>'People Costs'!AM112</f>
        <v>1</v>
      </c>
      <c r="AN100" s="188">
        <f>'People Costs'!AN112</f>
        <v>1</v>
      </c>
      <c r="AO100" s="188">
        <f>'People Costs'!AO112</f>
        <v>1</v>
      </c>
      <c r="AP100" s="188">
        <f>'People Costs'!AP112</f>
        <v>1</v>
      </c>
      <c r="AQ100" s="188">
        <f>'People Costs'!AQ112</f>
        <v>1</v>
      </c>
      <c r="AR100" s="188">
        <f>'People Costs'!AR112</f>
        <v>1</v>
      </c>
      <c r="AS100" s="188">
        <f>'People Costs'!AS112</f>
        <v>1</v>
      </c>
      <c r="AT100" s="188">
        <f>'People Costs'!AT112</f>
        <v>1</v>
      </c>
      <c r="AU100" s="188">
        <f>'People Costs'!AU112</f>
        <v>1</v>
      </c>
      <c r="AV100" s="188">
        <f>'People Costs'!AV112</f>
        <v>1</v>
      </c>
      <c r="AW100" s="188">
        <f>'People Costs'!AW112</f>
        <v>1</v>
      </c>
      <c r="AX100" s="188">
        <f>'People Costs'!AX112</f>
        <v>1</v>
      </c>
      <c r="AY100" s="188">
        <f>'People Costs'!AY112</f>
        <v>1</v>
      </c>
      <c r="AZ100" s="188">
        <f>'People Costs'!AZ112</f>
        <v>1</v>
      </c>
      <c r="BA100" s="188">
        <f>'People Costs'!BA112</f>
        <v>1</v>
      </c>
      <c r="BB100" s="188">
        <f>'People Costs'!BB112</f>
        <v>1</v>
      </c>
      <c r="BC100" s="188">
        <f>'People Costs'!BC112</f>
        <v>1</v>
      </c>
      <c r="BD100" s="188">
        <f>'People Costs'!BD112</f>
        <v>1</v>
      </c>
      <c r="BE100" s="188">
        <f>'People Costs'!BE112</f>
        <v>1</v>
      </c>
      <c r="BF100" s="188">
        <f>'People Costs'!BF112</f>
        <v>1</v>
      </c>
      <c r="BG100" s="188">
        <f>'People Costs'!BG112</f>
        <v>1</v>
      </c>
      <c r="BH100" s="188">
        <f>'People Costs'!BH112</f>
        <v>1</v>
      </c>
      <c r="BI100" s="188">
        <f>'People Costs'!BI112</f>
        <v>1</v>
      </c>
      <c r="BJ100" s="188">
        <f>'People Costs'!BJ112</f>
        <v>1</v>
      </c>
      <c r="BK100" s="188">
        <f>'People Costs'!BK112</f>
        <v>1</v>
      </c>
      <c r="BL100" s="188">
        <f>'People Costs'!BL112</f>
        <v>1</v>
      </c>
      <c r="BM100" s="188">
        <f>'People Costs'!BM112</f>
        <v>1</v>
      </c>
      <c r="BN100" s="188">
        <f>'People Costs'!BN112</f>
        <v>1</v>
      </c>
      <c r="BO100" s="188">
        <f>'People Costs'!BO112</f>
        <v>1</v>
      </c>
    </row>
    <row r="101" ht="15.75" hidden="1" customHeight="1">
      <c r="A101" s="4" t="str">
        <f t="shared" si="256"/>
        <v>Sales Manager</v>
      </c>
      <c r="B101" s="185" t="s">
        <v>5</v>
      </c>
      <c r="C101" s="186">
        <f t="shared" si="257"/>
        <v>0</v>
      </c>
      <c r="D101" s="186">
        <f t="shared" si="258"/>
        <v>1</v>
      </c>
      <c r="E101" s="186">
        <f t="shared" si="259"/>
        <v>1</v>
      </c>
      <c r="F101" s="186">
        <f t="shared" si="260"/>
        <v>1</v>
      </c>
      <c r="G101" s="186">
        <f t="shared" si="261"/>
        <v>1</v>
      </c>
      <c r="H101" s="188">
        <f>'People Costs'!H113</f>
        <v>0</v>
      </c>
      <c r="I101" s="188">
        <f>'People Costs'!I113</f>
        <v>0</v>
      </c>
      <c r="J101" s="188">
        <f>'People Costs'!J113</f>
        <v>0</v>
      </c>
      <c r="K101" s="188">
        <f>'People Costs'!K113</f>
        <v>0</v>
      </c>
      <c r="L101" s="188">
        <f>'People Costs'!L113</f>
        <v>0</v>
      </c>
      <c r="M101" s="188">
        <f>'People Costs'!M113</f>
        <v>0</v>
      </c>
      <c r="N101" s="188">
        <f>'People Costs'!N113</f>
        <v>0</v>
      </c>
      <c r="O101" s="188">
        <f>'People Costs'!O113</f>
        <v>0</v>
      </c>
      <c r="P101" s="188">
        <f>'People Costs'!P113</f>
        <v>0</v>
      </c>
      <c r="Q101" s="188">
        <f>'People Costs'!Q113</f>
        <v>0</v>
      </c>
      <c r="R101" s="188">
        <f>'People Costs'!R113</f>
        <v>0</v>
      </c>
      <c r="S101" s="188">
        <f>'People Costs'!S113</f>
        <v>0</v>
      </c>
      <c r="T101" s="188">
        <f>'People Costs'!T113</f>
        <v>0</v>
      </c>
      <c r="U101" s="188">
        <f>'People Costs'!U113</f>
        <v>0</v>
      </c>
      <c r="V101" s="188">
        <f>'People Costs'!V113</f>
        <v>0</v>
      </c>
      <c r="W101" s="188">
        <f>'People Costs'!W113</f>
        <v>0</v>
      </c>
      <c r="X101" s="188">
        <f>'People Costs'!X113</f>
        <v>0</v>
      </c>
      <c r="Y101" s="188">
        <f>'People Costs'!Y113</f>
        <v>0</v>
      </c>
      <c r="Z101" s="188">
        <f>'People Costs'!Z113</f>
        <v>0</v>
      </c>
      <c r="AA101" s="188">
        <f>'People Costs'!AA113</f>
        <v>0</v>
      </c>
      <c r="AB101" s="188">
        <f>'People Costs'!AB113</f>
        <v>0</v>
      </c>
      <c r="AC101" s="188">
        <f>'People Costs'!AC113</f>
        <v>0</v>
      </c>
      <c r="AD101" s="188">
        <f>'People Costs'!AD113</f>
        <v>1</v>
      </c>
      <c r="AE101" s="188">
        <f>'People Costs'!AE113</f>
        <v>1</v>
      </c>
      <c r="AF101" s="188">
        <f>'People Costs'!AF113</f>
        <v>1</v>
      </c>
      <c r="AG101" s="188">
        <f>'People Costs'!AG113</f>
        <v>1</v>
      </c>
      <c r="AH101" s="188">
        <f>'People Costs'!AH113</f>
        <v>1</v>
      </c>
      <c r="AI101" s="188">
        <f>'People Costs'!AI113</f>
        <v>1</v>
      </c>
      <c r="AJ101" s="188">
        <f>'People Costs'!AJ113</f>
        <v>1</v>
      </c>
      <c r="AK101" s="188">
        <f>'People Costs'!AK113</f>
        <v>1</v>
      </c>
      <c r="AL101" s="188">
        <f>'People Costs'!AL113</f>
        <v>1</v>
      </c>
      <c r="AM101" s="188">
        <f>'People Costs'!AM113</f>
        <v>1</v>
      </c>
      <c r="AN101" s="188">
        <f>'People Costs'!AN113</f>
        <v>1</v>
      </c>
      <c r="AO101" s="188">
        <f>'People Costs'!AO113</f>
        <v>1</v>
      </c>
      <c r="AP101" s="188">
        <f>'People Costs'!AP113</f>
        <v>1</v>
      </c>
      <c r="AQ101" s="188">
        <f>'People Costs'!AQ113</f>
        <v>1</v>
      </c>
      <c r="AR101" s="188">
        <f>'People Costs'!AR113</f>
        <v>1</v>
      </c>
      <c r="AS101" s="188">
        <f>'People Costs'!AS113</f>
        <v>1</v>
      </c>
      <c r="AT101" s="188">
        <f>'People Costs'!AT113</f>
        <v>1</v>
      </c>
      <c r="AU101" s="188">
        <f>'People Costs'!AU113</f>
        <v>1</v>
      </c>
      <c r="AV101" s="188">
        <f>'People Costs'!AV113</f>
        <v>1</v>
      </c>
      <c r="AW101" s="188">
        <f>'People Costs'!AW113</f>
        <v>1</v>
      </c>
      <c r="AX101" s="188">
        <f>'People Costs'!AX113</f>
        <v>1</v>
      </c>
      <c r="AY101" s="188">
        <f>'People Costs'!AY113</f>
        <v>1</v>
      </c>
      <c r="AZ101" s="188">
        <f>'People Costs'!AZ113</f>
        <v>1</v>
      </c>
      <c r="BA101" s="188">
        <f>'People Costs'!BA113</f>
        <v>1</v>
      </c>
      <c r="BB101" s="188">
        <f>'People Costs'!BB113</f>
        <v>1</v>
      </c>
      <c r="BC101" s="188">
        <f>'People Costs'!BC113</f>
        <v>1</v>
      </c>
      <c r="BD101" s="188">
        <f>'People Costs'!BD113</f>
        <v>1</v>
      </c>
      <c r="BE101" s="188">
        <f>'People Costs'!BE113</f>
        <v>1</v>
      </c>
      <c r="BF101" s="188">
        <f>'People Costs'!BF113</f>
        <v>1</v>
      </c>
      <c r="BG101" s="188">
        <f>'People Costs'!BG113</f>
        <v>1</v>
      </c>
      <c r="BH101" s="188">
        <f>'People Costs'!BH113</f>
        <v>1</v>
      </c>
      <c r="BI101" s="188">
        <f>'People Costs'!BI113</f>
        <v>1</v>
      </c>
      <c r="BJ101" s="188">
        <f>'People Costs'!BJ113</f>
        <v>1</v>
      </c>
      <c r="BK101" s="188">
        <f>'People Costs'!BK113</f>
        <v>1</v>
      </c>
      <c r="BL101" s="188">
        <f>'People Costs'!BL113</f>
        <v>1</v>
      </c>
      <c r="BM101" s="188">
        <f>'People Costs'!BM113</f>
        <v>1</v>
      </c>
      <c r="BN101" s="188">
        <f>'People Costs'!BN113</f>
        <v>1</v>
      </c>
      <c r="BO101" s="188">
        <f>'People Costs'!BO113</f>
        <v>1</v>
      </c>
    </row>
    <row r="102" ht="15.75" hidden="1" customHeight="1">
      <c r="A102" s="4" t="str">
        <f t="shared" si="256"/>
        <v>Sales Position 8</v>
      </c>
      <c r="B102" s="185" t="s">
        <v>5</v>
      </c>
      <c r="C102" s="186">
        <f t="shared" si="257"/>
        <v>0</v>
      </c>
      <c r="D102" s="186">
        <f t="shared" si="258"/>
        <v>1</v>
      </c>
      <c r="E102" s="186">
        <f t="shared" si="259"/>
        <v>1</v>
      </c>
      <c r="F102" s="186">
        <f t="shared" si="260"/>
        <v>1</v>
      </c>
      <c r="G102" s="186">
        <f t="shared" si="261"/>
        <v>1</v>
      </c>
      <c r="H102" s="188">
        <f>'People Costs'!H114</f>
        <v>0</v>
      </c>
      <c r="I102" s="188">
        <f>'People Costs'!I114</f>
        <v>0</v>
      </c>
      <c r="J102" s="188">
        <f>'People Costs'!J114</f>
        <v>0</v>
      </c>
      <c r="K102" s="188">
        <f>'People Costs'!K114</f>
        <v>0</v>
      </c>
      <c r="L102" s="188">
        <f>'People Costs'!L114</f>
        <v>0</v>
      </c>
      <c r="M102" s="188">
        <f>'People Costs'!M114</f>
        <v>0</v>
      </c>
      <c r="N102" s="188">
        <f>'People Costs'!N114</f>
        <v>0</v>
      </c>
      <c r="O102" s="188">
        <f>'People Costs'!O114</f>
        <v>0</v>
      </c>
      <c r="P102" s="188">
        <f>'People Costs'!P114</f>
        <v>0</v>
      </c>
      <c r="Q102" s="188">
        <f>'People Costs'!Q114</f>
        <v>0</v>
      </c>
      <c r="R102" s="188">
        <f>'People Costs'!R114</f>
        <v>0</v>
      </c>
      <c r="S102" s="188">
        <f>'People Costs'!S114</f>
        <v>0</v>
      </c>
      <c r="T102" s="188">
        <f>'People Costs'!T114</f>
        <v>0</v>
      </c>
      <c r="U102" s="188">
        <f>'People Costs'!U114</f>
        <v>0</v>
      </c>
      <c r="V102" s="188">
        <f>'People Costs'!V114</f>
        <v>0</v>
      </c>
      <c r="W102" s="188">
        <f>'People Costs'!W114</f>
        <v>0</v>
      </c>
      <c r="X102" s="188">
        <f>'People Costs'!X114</f>
        <v>0</v>
      </c>
      <c r="Y102" s="188">
        <f>'People Costs'!Y114</f>
        <v>0</v>
      </c>
      <c r="Z102" s="188">
        <f>'People Costs'!Z114</f>
        <v>0</v>
      </c>
      <c r="AA102" s="188">
        <f>'People Costs'!AA114</f>
        <v>0</v>
      </c>
      <c r="AB102" s="188">
        <f>'People Costs'!AB114</f>
        <v>0</v>
      </c>
      <c r="AC102" s="188">
        <f>'People Costs'!AC114</f>
        <v>0</v>
      </c>
      <c r="AD102" s="188">
        <f>'People Costs'!AD114</f>
        <v>1</v>
      </c>
      <c r="AE102" s="188">
        <f>'People Costs'!AE114</f>
        <v>1</v>
      </c>
      <c r="AF102" s="188">
        <f>'People Costs'!AF114</f>
        <v>1</v>
      </c>
      <c r="AG102" s="188">
        <f>'People Costs'!AG114</f>
        <v>1</v>
      </c>
      <c r="AH102" s="188">
        <f>'People Costs'!AH114</f>
        <v>1</v>
      </c>
      <c r="AI102" s="188">
        <f>'People Costs'!AI114</f>
        <v>1</v>
      </c>
      <c r="AJ102" s="188">
        <f>'People Costs'!AJ114</f>
        <v>1</v>
      </c>
      <c r="AK102" s="188">
        <f>'People Costs'!AK114</f>
        <v>1</v>
      </c>
      <c r="AL102" s="188">
        <f>'People Costs'!AL114</f>
        <v>1</v>
      </c>
      <c r="AM102" s="188">
        <f>'People Costs'!AM114</f>
        <v>1</v>
      </c>
      <c r="AN102" s="188">
        <f>'People Costs'!AN114</f>
        <v>1</v>
      </c>
      <c r="AO102" s="188">
        <f>'People Costs'!AO114</f>
        <v>1</v>
      </c>
      <c r="AP102" s="188">
        <f>'People Costs'!AP114</f>
        <v>1</v>
      </c>
      <c r="AQ102" s="188">
        <f>'People Costs'!AQ114</f>
        <v>1</v>
      </c>
      <c r="AR102" s="188">
        <f>'People Costs'!AR114</f>
        <v>1</v>
      </c>
      <c r="AS102" s="188">
        <f>'People Costs'!AS114</f>
        <v>1</v>
      </c>
      <c r="AT102" s="188">
        <f>'People Costs'!AT114</f>
        <v>1</v>
      </c>
      <c r="AU102" s="188">
        <f>'People Costs'!AU114</f>
        <v>1</v>
      </c>
      <c r="AV102" s="188">
        <f>'People Costs'!AV114</f>
        <v>1</v>
      </c>
      <c r="AW102" s="188">
        <f>'People Costs'!AW114</f>
        <v>1</v>
      </c>
      <c r="AX102" s="188">
        <f>'People Costs'!AX114</f>
        <v>1</v>
      </c>
      <c r="AY102" s="188">
        <f>'People Costs'!AY114</f>
        <v>1</v>
      </c>
      <c r="AZ102" s="188">
        <f>'People Costs'!AZ114</f>
        <v>1</v>
      </c>
      <c r="BA102" s="188">
        <f>'People Costs'!BA114</f>
        <v>1</v>
      </c>
      <c r="BB102" s="188">
        <f>'People Costs'!BB114</f>
        <v>1</v>
      </c>
      <c r="BC102" s="188">
        <f>'People Costs'!BC114</f>
        <v>1</v>
      </c>
      <c r="BD102" s="188">
        <f>'People Costs'!BD114</f>
        <v>1</v>
      </c>
      <c r="BE102" s="188">
        <f>'People Costs'!BE114</f>
        <v>1</v>
      </c>
      <c r="BF102" s="188">
        <f>'People Costs'!BF114</f>
        <v>1</v>
      </c>
      <c r="BG102" s="188">
        <f>'People Costs'!BG114</f>
        <v>1</v>
      </c>
      <c r="BH102" s="188">
        <f>'People Costs'!BH114</f>
        <v>1</v>
      </c>
      <c r="BI102" s="188">
        <f>'People Costs'!BI114</f>
        <v>1</v>
      </c>
      <c r="BJ102" s="188">
        <f>'People Costs'!BJ114</f>
        <v>1</v>
      </c>
      <c r="BK102" s="188">
        <f>'People Costs'!BK114</f>
        <v>1</v>
      </c>
      <c r="BL102" s="188">
        <f>'People Costs'!BL114</f>
        <v>1</v>
      </c>
      <c r="BM102" s="188">
        <f>'People Costs'!BM114</f>
        <v>1</v>
      </c>
      <c r="BN102" s="188">
        <f>'People Costs'!BN114</f>
        <v>1</v>
      </c>
      <c r="BO102" s="188">
        <f>'People Costs'!BO114</f>
        <v>1</v>
      </c>
    </row>
    <row r="103" ht="15.75" hidden="1" customHeight="1">
      <c r="A103" s="4" t="str">
        <f t="shared" si="256"/>
        <v>Sales Position 9</v>
      </c>
      <c r="B103" s="185" t="s">
        <v>5</v>
      </c>
      <c r="C103" s="186" t="str">
        <f t="shared" si="257"/>
        <v/>
      </c>
      <c r="D103" s="186" t="str">
        <f t="shared" si="258"/>
        <v/>
      </c>
      <c r="E103" s="186" t="str">
        <f t="shared" si="259"/>
        <v/>
      </c>
      <c r="F103" s="186" t="str">
        <f t="shared" si="260"/>
        <v/>
      </c>
      <c r="G103" s="186" t="str">
        <f t="shared" si="261"/>
        <v/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</row>
    <row r="104" ht="15.75" customHeight="1">
      <c r="A104" s="76" t="s">
        <v>386</v>
      </c>
      <c r="B104" s="76"/>
      <c r="C104" s="104">
        <f t="shared" ref="C104:BO104" si="262">SUM(C95:C103)</f>
        <v>0</v>
      </c>
      <c r="D104" s="104">
        <f t="shared" si="262"/>
        <v>8</v>
      </c>
      <c r="E104" s="104">
        <f t="shared" si="262"/>
        <v>8</v>
      </c>
      <c r="F104" s="104">
        <f t="shared" si="262"/>
        <v>8</v>
      </c>
      <c r="G104" s="104">
        <f t="shared" si="262"/>
        <v>8</v>
      </c>
      <c r="H104" s="180">
        <f t="shared" si="262"/>
        <v>0</v>
      </c>
      <c r="I104" s="180">
        <f t="shared" si="262"/>
        <v>0</v>
      </c>
      <c r="J104" s="180">
        <f t="shared" si="262"/>
        <v>0</v>
      </c>
      <c r="K104" s="180">
        <f t="shared" si="262"/>
        <v>0</v>
      </c>
      <c r="L104" s="183">
        <f t="shared" si="262"/>
        <v>0</v>
      </c>
      <c r="M104" s="183">
        <f t="shared" si="262"/>
        <v>0</v>
      </c>
      <c r="N104" s="183">
        <f t="shared" si="262"/>
        <v>0</v>
      </c>
      <c r="O104" s="183">
        <f t="shared" si="262"/>
        <v>0</v>
      </c>
      <c r="P104" s="183">
        <f t="shared" si="262"/>
        <v>0</v>
      </c>
      <c r="Q104" s="183">
        <f t="shared" si="262"/>
        <v>0</v>
      </c>
      <c r="R104" s="183">
        <f t="shared" si="262"/>
        <v>0</v>
      </c>
      <c r="S104" s="183">
        <f t="shared" si="262"/>
        <v>0</v>
      </c>
      <c r="T104" s="183">
        <f t="shared" si="262"/>
        <v>0.5</v>
      </c>
      <c r="U104" s="183">
        <f t="shared" si="262"/>
        <v>1</v>
      </c>
      <c r="V104" s="183">
        <f t="shared" si="262"/>
        <v>1</v>
      </c>
      <c r="W104" s="183">
        <f t="shared" si="262"/>
        <v>1</v>
      </c>
      <c r="X104" s="183">
        <f t="shared" si="262"/>
        <v>1</v>
      </c>
      <c r="Y104" s="183">
        <f t="shared" si="262"/>
        <v>1</v>
      </c>
      <c r="Z104" s="183">
        <f t="shared" si="262"/>
        <v>1</v>
      </c>
      <c r="AA104" s="183">
        <f t="shared" si="262"/>
        <v>4</v>
      </c>
      <c r="AB104" s="183">
        <f t="shared" si="262"/>
        <v>4</v>
      </c>
      <c r="AC104" s="183">
        <f t="shared" si="262"/>
        <v>6</v>
      </c>
      <c r="AD104" s="183">
        <f t="shared" si="262"/>
        <v>8</v>
      </c>
      <c r="AE104" s="183">
        <f t="shared" si="262"/>
        <v>8</v>
      </c>
      <c r="AF104" s="183">
        <f t="shared" si="262"/>
        <v>8</v>
      </c>
      <c r="AG104" s="183">
        <f t="shared" si="262"/>
        <v>8</v>
      </c>
      <c r="AH104" s="183">
        <f t="shared" si="262"/>
        <v>8</v>
      </c>
      <c r="AI104" s="183">
        <f t="shared" si="262"/>
        <v>8</v>
      </c>
      <c r="AJ104" s="183">
        <f t="shared" si="262"/>
        <v>8</v>
      </c>
      <c r="AK104" s="183">
        <f t="shared" si="262"/>
        <v>8</v>
      </c>
      <c r="AL104" s="183">
        <f t="shared" si="262"/>
        <v>8</v>
      </c>
      <c r="AM104" s="183">
        <f t="shared" si="262"/>
        <v>8</v>
      </c>
      <c r="AN104" s="183">
        <f t="shared" si="262"/>
        <v>8</v>
      </c>
      <c r="AO104" s="183">
        <f t="shared" si="262"/>
        <v>8</v>
      </c>
      <c r="AP104" s="183">
        <f t="shared" si="262"/>
        <v>8</v>
      </c>
      <c r="AQ104" s="183">
        <f t="shared" si="262"/>
        <v>8</v>
      </c>
      <c r="AR104" s="183">
        <f t="shared" si="262"/>
        <v>8</v>
      </c>
      <c r="AS104" s="183">
        <f t="shared" si="262"/>
        <v>8</v>
      </c>
      <c r="AT104" s="183">
        <f t="shared" si="262"/>
        <v>8</v>
      </c>
      <c r="AU104" s="183">
        <f t="shared" si="262"/>
        <v>8</v>
      </c>
      <c r="AV104" s="183">
        <f t="shared" si="262"/>
        <v>8</v>
      </c>
      <c r="AW104" s="183">
        <f t="shared" si="262"/>
        <v>8</v>
      </c>
      <c r="AX104" s="183">
        <f t="shared" si="262"/>
        <v>8</v>
      </c>
      <c r="AY104" s="183">
        <f t="shared" si="262"/>
        <v>8</v>
      </c>
      <c r="AZ104" s="183">
        <f t="shared" si="262"/>
        <v>8</v>
      </c>
      <c r="BA104" s="183">
        <f t="shared" si="262"/>
        <v>8</v>
      </c>
      <c r="BB104" s="183">
        <f t="shared" si="262"/>
        <v>8</v>
      </c>
      <c r="BC104" s="183">
        <f t="shared" si="262"/>
        <v>8</v>
      </c>
      <c r="BD104" s="183">
        <f t="shared" si="262"/>
        <v>8</v>
      </c>
      <c r="BE104" s="183">
        <f t="shared" si="262"/>
        <v>8</v>
      </c>
      <c r="BF104" s="183">
        <f t="shared" si="262"/>
        <v>8</v>
      </c>
      <c r="BG104" s="183">
        <f t="shared" si="262"/>
        <v>8</v>
      </c>
      <c r="BH104" s="183">
        <f t="shared" si="262"/>
        <v>8</v>
      </c>
      <c r="BI104" s="183">
        <f t="shared" si="262"/>
        <v>8</v>
      </c>
      <c r="BJ104" s="183">
        <f t="shared" si="262"/>
        <v>8</v>
      </c>
      <c r="BK104" s="183">
        <f t="shared" si="262"/>
        <v>8</v>
      </c>
      <c r="BL104" s="183">
        <f t="shared" si="262"/>
        <v>8</v>
      </c>
      <c r="BM104" s="183">
        <f t="shared" si="262"/>
        <v>8</v>
      </c>
      <c r="BN104" s="183">
        <f t="shared" si="262"/>
        <v>8</v>
      </c>
      <c r="BO104" s="183">
        <f t="shared" si="262"/>
        <v>8</v>
      </c>
    </row>
    <row r="105" ht="15.75" hidden="1" customHeight="1">
      <c r="A105" s="71" t="s">
        <v>282</v>
      </c>
      <c r="B105" s="71"/>
      <c r="C105" s="182"/>
      <c r="D105" s="182"/>
      <c r="E105" s="182"/>
      <c r="F105" s="182"/>
      <c r="G105" s="18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</row>
    <row r="106" ht="15.75" hidden="1" customHeight="1">
      <c r="A106" s="1" t="s">
        <v>222</v>
      </c>
      <c r="B106" s="1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</row>
    <row r="107" ht="15.75" hidden="1" customHeight="1">
      <c r="A107" s="79" t="s">
        <v>283</v>
      </c>
      <c r="B107" s="79"/>
      <c r="C107" s="110"/>
      <c r="D107" s="110"/>
      <c r="E107" s="110"/>
      <c r="F107" s="110"/>
      <c r="G107" s="110"/>
      <c r="H107" s="178">
        <f>+H127</f>
        <v>0</v>
      </c>
      <c r="I107" s="178">
        <f t="shared" ref="I107:BO107" si="263">+I127-H127</f>
        <v>0</v>
      </c>
      <c r="J107" s="178">
        <f t="shared" si="263"/>
        <v>0</v>
      </c>
      <c r="K107" s="178">
        <f t="shared" si="263"/>
        <v>1</v>
      </c>
      <c r="L107" s="178">
        <f t="shared" si="263"/>
        <v>0</v>
      </c>
      <c r="M107" s="178">
        <f t="shared" si="263"/>
        <v>0</v>
      </c>
      <c r="N107" s="178">
        <f t="shared" si="263"/>
        <v>0</v>
      </c>
      <c r="O107" s="178">
        <f t="shared" si="263"/>
        <v>1</v>
      </c>
      <c r="P107" s="178">
        <f t="shared" si="263"/>
        <v>3</v>
      </c>
      <c r="Q107" s="178">
        <f t="shared" si="263"/>
        <v>5</v>
      </c>
      <c r="R107" s="178">
        <f t="shared" si="263"/>
        <v>0</v>
      </c>
      <c r="S107" s="178">
        <f t="shared" si="263"/>
        <v>1</v>
      </c>
      <c r="T107" s="178">
        <f t="shared" si="263"/>
        <v>0</v>
      </c>
      <c r="U107" s="178">
        <f t="shared" si="263"/>
        <v>0</v>
      </c>
      <c r="V107" s="178">
        <f t="shared" si="263"/>
        <v>0</v>
      </c>
      <c r="W107" s="178">
        <f t="shared" si="263"/>
        <v>0</v>
      </c>
      <c r="X107" s="178">
        <f t="shared" si="263"/>
        <v>0</v>
      </c>
      <c r="Y107" s="178">
        <f t="shared" si="263"/>
        <v>0</v>
      </c>
      <c r="Z107" s="178">
        <f t="shared" si="263"/>
        <v>0</v>
      </c>
      <c r="AA107" s="178">
        <f t="shared" si="263"/>
        <v>5</v>
      </c>
      <c r="AB107" s="178">
        <f t="shared" si="263"/>
        <v>0</v>
      </c>
      <c r="AC107" s="178">
        <f t="shared" si="263"/>
        <v>0</v>
      </c>
      <c r="AD107" s="178">
        <f t="shared" si="263"/>
        <v>0</v>
      </c>
      <c r="AE107" s="178">
        <f t="shared" si="263"/>
        <v>2</v>
      </c>
      <c r="AF107" s="178">
        <f t="shared" si="263"/>
        <v>-1</v>
      </c>
      <c r="AG107" s="178">
        <f t="shared" si="263"/>
        <v>0</v>
      </c>
      <c r="AH107" s="178">
        <f t="shared" si="263"/>
        <v>0</v>
      </c>
      <c r="AI107" s="178">
        <f t="shared" si="263"/>
        <v>0</v>
      </c>
      <c r="AJ107" s="178">
        <f t="shared" si="263"/>
        <v>0</v>
      </c>
      <c r="AK107" s="178">
        <f t="shared" si="263"/>
        <v>0</v>
      </c>
      <c r="AL107" s="178">
        <f t="shared" si="263"/>
        <v>0</v>
      </c>
      <c r="AM107" s="178">
        <f t="shared" si="263"/>
        <v>0</v>
      </c>
      <c r="AN107" s="178">
        <f t="shared" si="263"/>
        <v>0</v>
      </c>
      <c r="AO107" s="178">
        <f t="shared" si="263"/>
        <v>0</v>
      </c>
      <c r="AP107" s="178">
        <f t="shared" si="263"/>
        <v>0</v>
      </c>
      <c r="AQ107" s="178">
        <f t="shared" si="263"/>
        <v>0</v>
      </c>
      <c r="AR107" s="178">
        <f t="shared" si="263"/>
        <v>0</v>
      </c>
      <c r="AS107" s="178">
        <f t="shared" si="263"/>
        <v>0</v>
      </c>
      <c r="AT107" s="178">
        <f t="shared" si="263"/>
        <v>0</v>
      </c>
      <c r="AU107" s="178">
        <f t="shared" si="263"/>
        <v>0</v>
      </c>
      <c r="AV107" s="178">
        <f t="shared" si="263"/>
        <v>0</v>
      </c>
      <c r="AW107" s="178">
        <f t="shared" si="263"/>
        <v>0</v>
      </c>
      <c r="AX107" s="178">
        <f t="shared" si="263"/>
        <v>0</v>
      </c>
      <c r="AY107" s="178">
        <f t="shared" si="263"/>
        <v>0</v>
      </c>
      <c r="AZ107" s="178">
        <f t="shared" si="263"/>
        <v>0</v>
      </c>
      <c r="BA107" s="178">
        <f t="shared" si="263"/>
        <v>0</v>
      </c>
      <c r="BB107" s="178">
        <f t="shared" si="263"/>
        <v>0</v>
      </c>
      <c r="BC107" s="178">
        <f t="shared" si="263"/>
        <v>0</v>
      </c>
      <c r="BD107" s="178">
        <f t="shared" si="263"/>
        <v>0</v>
      </c>
      <c r="BE107" s="178">
        <f t="shared" si="263"/>
        <v>0</v>
      </c>
      <c r="BF107" s="178">
        <f t="shared" si="263"/>
        <v>0</v>
      </c>
      <c r="BG107" s="178">
        <f t="shared" si="263"/>
        <v>0</v>
      </c>
      <c r="BH107" s="178">
        <f t="shared" si="263"/>
        <v>0</v>
      </c>
      <c r="BI107" s="178">
        <f t="shared" si="263"/>
        <v>0</v>
      </c>
      <c r="BJ107" s="178">
        <f t="shared" si="263"/>
        <v>0</v>
      </c>
      <c r="BK107" s="178">
        <f t="shared" si="263"/>
        <v>0</v>
      </c>
      <c r="BL107" s="178">
        <f t="shared" si="263"/>
        <v>0</v>
      </c>
      <c r="BM107" s="178">
        <f t="shared" si="263"/>
        <v>0</v>
      </c>
      <c r="BN107" s="178">
        <f t="shared" si="263"/>
        <v>0</v>
      </c>
      <c r="BO107" s="178">
        <f t="shared" si="263"/>
        <v>0</v>
      </c>
    </row>
    <row r="108" ht="15.75" hidden="1" customHeight="1">
      <c r="A108" s="76" t="s">
        <v>255</v>
      </c>
      <c r="B108" s="76"/>
      <c r="C108" s="70"/>
      <c r="D108" s="70"/>
      <c r="E108" s="70"/>
      <c r="F108" s="70"/>
      <c r="G108" s="70"/>
      <c r="H108" s="180">
        <f t="shared" ref="H108:BO108" si="264">+H127</f>
        <v>0</v>
      </c>
      <c r="I108" s="180">
        <f t="shared" si="264"/>
        <v>0</v>
      </c>
      <c r="J108" s="180">
        <f t="shared" si="264"/>
        <v>0</v>
      </c>
      <c r="K108" s="180">
        <f t="shared" si="264"/>
        <v>1</v>
      </c>
      <c r="L108" s="180">
        <f t="shared" si="264"/>
        <v>1</v>
      </c>
      <c r="M108" s="180">
        <f t="shared" si="264"/>
        <v>1</v>
      </c>
      <c r="N108" s="180">
        <f t="shared" si="264"/>
        <v>1</v>
      </c>
      <c r="O108" s="180">
        <f t="shared" si="264"/>
        <v>2</v>
      </c>
      <c r="P108" s="180">
        <f t="shared" si="264"/>
        <v>5</v>
      </c>
      <c r="Q108" s="180">
        <f t="shared" si="264"/>
        <v>10</v>
      </c>
      <c r="R108" s="180">
        <f t="shared" si="264"/>
        <v>10</v>
      </c>
      <c r="S108" s="180">
        <f t="shared" si="264"/>
        <v>11</v>
      </c>
      <c r="T108" s="180">
        <f t="shared" si="264"/>
        <v>11</v>
      </c>
      <c r="U108" s="180">
        <f t="shared" si="264"/>
        <v>11</v>
      </c>
      <c r="V108" s="180">
        <f t="shared" si="264"/>
        <v>11</v>
      </c>
      <c r="W108" s="180">
        <f t="shared" si="264"/>
        <v>11</v>
      </c>
      <c r="X108" s="180">
        <f t="shared" si="264"/>
        <v>11</v>
      </c>
      <c r="Y108" s="180">
        <f t="shared" si="264"/>
        <v>11</v>
      </c>
      <c r="Z108" s="180">
        <f t="shared" si="264"/>
        <v>11</v>
      </c>
      <c r="AA108" s="180">
        <f t="shared" si="264"/>
        <v>16</v>
      </c>
      <c r="AB108" s="180">
        <f t="shared" si="264"/>
        <v>16</v>
      </c>
      <c r="AC108" s="180">
        <f t="shared" si="264"/>
        <v>16</v>
      </c>
      <c r="AD108" s="180">
        <f t="shared" si="264"/>
        <v>16</v>
      </c>
      <c r="AE108" s="180">
        <f t="shared" si="264"/>
        <v>18</v>
      </c>
      <c r="AF108" s="180">
        <f t="shared" si="264"/>
        <v>17</v>
      </c>
      <c r="AG108" s="180">
        <f t="shared" si="264"/>
        <v>17</v>
      </c>
      <c r="AH108" s="180">
        <f t="shared" si="264"/>
        <v>17</v>
      </c>
      <c r="AI108" s="180">
        <f t="shared" si="264"/>
        <v>17</v>
      </c>
      <c r="AJ108" s="180">
        <f t="shared" si="264"/>
        <v>17</v>
      </c>
      <c r="AK108" s="180">
        <f t="shared" si="264"/>
        <v>17</v>
      </c>
      <c r="AL108" s="180">
        <f t="shared" si="264"/>
        <v>17</v>
      </c>
      <c r="AM108" s="180">
        <f t="shared" si="264"/>
        <v>17</v>
      </c>
      <c r="AN108" s="180">
        <f t="shared" si="264"/>
        <v>17</v>
      </c>
      <c r="AO108" s="180">
        <f t="shared" si="264"/>
        <v>17</v>
      </c>
      <c r="AP108" s="180">
        <f t="shared" si="264"/>
        <v>17</v>
      </c>
      <c r="AQ108" s="180">
        <f t="shared" si="264"/>
        <v>17</v>
      </c>
      <c r="AR108" s="180">
        <f t="shared" si="264"/>
        <v>17</v>
      </c>
      <c r="AS108" s="180">
        <f t="shared" si="264"/>
        <v>17</v>
      </c>
      <c r="AT108" s="180">
        <f t="shared" si="264"/>
        <v>17</v>
      </c>
      <c r="AU108" s="180">
        <f t="shared" si="264"/>
        <v>17</v>
      </c>
      <c r="AV108" s="180">
        <f t="shared" si="264"/>
        <v>17</v>
      </c>
      <c r="AW108" s="180">
        <f t="shared" si="264"/>
        <v>17</v>
      </c>
      <c r="AX108" s="180">
        <f t="shared" si="264"/>
        <v>17</v>
      </c>
      <c r="AY108" s="180">
        <f t="shared" si="264"/>
        <v>17</v>
      </c>
      <c r="AZ108" s="180">
        <f t="shared" si="264"/>
        <v>17</v>
      </c>
      <c r="BA108" s="180">
        <f t="shared" si="264"/>
        <v>17</v>
      </c>
      <c r="BB108" s="180">
        <f t="shared" si="264"/>
        <v>17</v>
      </c>
      <c r="BC108" s="180">
        <f t="shared" si="264"/>
        <v>17</v>
      </c>
      <c r="BD108" s="180">
        <f t="shared" si="264"/>
        <v>17</v>
      </c>
      <c r="BE108" s="180">
        <f t="shared" si="264"/>
        <v>17</v>
      </c>
      <c r="BF108" s="180">
        <f t="shared" si="264"/>
        <v>17</v>
      </c>
      <c r="BG108" s="180">
        <f t="shared" si="264"/>
        <v>17</v>
      </c>
      <c r="BH108" s="180">
        <f t="shared" si="264"/>
        <v>17</v>
      </c>
      <c r="BI108" s="180">
        <f t="shared" si="264"/>
        <v>17</v>
      </c>
      <c r="BJ108" s="180">
        <f t="shared" si="264"/>
        <v>17</v>
      </c>
      <c r="BK108" s="180">
        <f t="shared" si="264"/>
        <v>17</v>
      </c>
      <c r="BL108" s="180">
        <f t="shared" si="264"/>
        <v>17</v>
      </c>
      <c r="BM108" s="180">
        <f t="shared" si="264"/>
        <v>17</v>
      </c>
      <c r="BN108" s="180">
        <f t="shared" si="264"/>
        <v>17</v>
      </c>
      <c r="BO108" s="180">
        <f t="shared" si="264"/>
        <v>17</v>
      </c>
    </row>
    <row r="109" ht="15.75" hidden="1" customHeight="1">
      <c r="A109" s="4" t="str">
        <f t="shared" ref="A109:A115" si="265">A55</f>
        <v>Tech Lead</v>
      </c>
      <c r="B109" s="125">
        <v>0.05</v>
      </c>
      <c r="C109" s="186">
        <f t="shared" ref="C109:C126" si="266">S109</f>
        <v>1</v>
      </c>
      <c r="D109" s="186">
        <f t="shared" ref="D109:D126" si="267">AE109</f>
        <v>1</v>
      </c>
      <c r="E109" s="186">
        <f t="shared" ref="E109:E126" si="268">+AQ109</f>
        <v>1</v>
      </c>
      <c r="F109" s="186">
        <f t="shared" ref="F109:F126" si="269">BC109</f>
        <v>1</v>
      </c>
      <c r="G109" s="186">
        <f t="shared" ref="G109:G126" si="270">+BO109</f>
        <v>1</v>
      </c>
      <c r="H109" s="188">
        <f>'People Costs'!H121</f>
        <v>0</v>
      </c>
      <c r="I109" s="188">
        <f>'People Costs'!I121</f>
        <v>0</v>
      </c>
      <c r="J109" s="188">
        <f>'People Costs'!J121</f>
        <v>0</v>
      </c>
      <c r="K109" s="188">
        <f>'People Costs'!K121</f>
        <v>1</v>
      </c>
      <c r="L109" s="188">
        <f>'People Costs'!L121</f>
        <v>1</v>
      </c>
      <c r="M109" s="188">
        <f>'People Costs'!M121</f>
        <v>1</v>
      </c>
      <c r="N109" s="188">
        <f>'People Costs'!N121</f>
        <v>1</v>
      </c>
      <c r="O109" s="188">
        <f>'People Costs'!O121</f>
        <v>1</v>
      </c>
      <c r="P109" s="188">
        <f>'People Costs'!P121</f>
        <v>1</v>
      </c>
      <c r="Q109" s="188">
        <f>'People Costs'!Q121</f>
        <v>1</v>
      </c>
      <c r="R109" s="188">
        <f>'People Costs'!R121</f>
        <v>1</v>
      </c>
      <c r="S109" s="188">
        <f>'People Costs'!S121</f>
        <v>1</v>
      </c>
      <c r="T109" s="188">
        <f>'People Costs'!T121</f>
        <v>1</v>
      </c>
      <c r="U109" s="188">
        <f>'People Costs'!U121</f>
        <v>1</v>
      </c>
      <c r="V109" s="188">
        <f>'People Costs'!V121</f>
        <v>1</v>
      </c>
      <c r="W109" s="188">
        <f>'People Costs'!W121</f>
        <v>1</v>
      </c>
      <c r="X109" s="188">
        <f>'People Costs'!X121</f>
        <v>1</v>
      </c>
      <c r="Y109" s="188">
        <f>'People Costs'!Y121</f>
        <v>1</v>
      </c>
      <c r="Z109" s="188">
        <f>'People Costs'!Z121</f>
        <v>1</v>
      </c>
      <c r="AA109" s="188">
        <f>'People Costs'!AA121</f>
        <v>1</v>
      </c>
      <c r="AB109" s="188">
        <f>'People Costs'!AB121</f>
        <v>1</v>
      </c>
      <c r="AC109" s="188">
        <f>'People Costs'!AC121</f>
        <v>1</v>
      </c>
      <c r="AD109" s="188">
        <f>'People Costs'!AD121</f>
        <v>1</v>
      </c>
      <c r="AE109" s="188">
        <f>'People Costs'!AE121</f>
        <v>1</v>
      </c>
      <c r="AF109" s="188">
        <f>'People Costs'!AF121</f>
        <v>1</v>
      </c>
      <c r="AG109" s="188">
        <f>'People Costs'!AG121</f>
        <v>1</v>
      </c>
      <c r="AH109" s="188">
        <f>'People Costs'!AH121</f>
        <v>1</v>
      </c>
      <c r="AI109" s="188">
        <f>'People Costs'!AI121</f>
        <v>1</v>
      </c>
      <c r="AJ109" s="188">
        <f>'People Costs'!AJ121</f>
        <v>1</v>
      </c>
      <c r="AK109" s="188">
        <f>'People Costs'!AK121</f>
        <v>1</v>
      </c>
      <c r="AL109" s="188">
        <f>'People Costs'!AL121</f>
        <v>1</v>
      </c>
      <c r="AM109" s="188">
        <f>'People Costs'!AM121</f>
        <v>1</v>
      </c>
      <c r="AN109" s="188">
        <f>'People Costs'!AN121</f>
        <v>1</v>
      </c>
      <c r="AO109" s="188">
        <f>'People Costs'!AO121</f>
        <v>1</v>
      </c>
      <c r="AP109" s="188">
        <f>'People Costs'!AP121</f>
        <v>1</v>
      </c>
      <c r="AQ109" s="188">
        <f>'People Costs'!AQ121</f>
        <v>1</v>
      </c>
      <c r="AR109" s="188">
        <f>'People Costs'!AR121</f>
        <v>1</v>
      </c>
      <c r="AS109" s="188">
        <f>'People Costs'!AS121</f>
        <v>1</v>
      </c>
      <c r="AT109" s="188">
        <f>'People Costs'!AT121</f>
        <v>1</v>
      </c>
      <c r="AU109" s="188">
        <f>'People Costs'!AU121</f>
        <v>1</v>
      </c>
      <c r="AV109" s="188">
        <f>'People Costs'!AV121</f>
        <v>1</v>
      </c>
      <c r="AW109" s="188">
        <f>'People Costs'!AW121</f>
        <v>1</v>
      </c>
      <c r="AX109" s="188">
        <f>'People Costs'!AX121</f>
        <v>1</v>
      </c>
      <c r="AY109" s="188">
        <f>'People Costs'!AY121</f>
        <v>1</v>
      </c>
      <c r="AZ109" s="188">
        <f>'People Costs'!AZ121</f>
        <v>1</v>
      </c>
      <c r="BA109" s="188">
        <f>'People Costs'!BA121</f>
        <v>1</v>
      </c>
      <c r="BB109" s="188">
        <f>'People Costs'!BB121</f>
        <v>1</v>
      </c>
      <c r="BC109" s="188">
        <f>'People Costs'!BC121</f>
        <v>1</v>
      </c>
      <c r="BD109" s="188">
        <f>'People Costs'!BD121</f>
        <v>1</v>
      </c>
      <c r="BE109" s="188">
        <f>'People Costs'!BE121</f>
        <v>1</v>
      </c>
      <c r="BF109" s="188">
        <f>'People Costs'!BF121</f>
        <v>1</v>
      </c>
      <c r="BG109" s="188">
        <f>'People Costs'!BG121</f>
        <v>1</v>
      </c>
      <c r="BH109" s="188">
        <f>'People Costs'!BH121</f>
        <v>1</v>
      </c>
      <c r="BI109" s="188">
        <f>'People Costs'!BI121</f>
        <v>1</v>
      </c>
      <c r="BJ109" s="188">
        <f>'People Costs'!BJ121</f>
        <v>1</v>
      </c>
      <c r="BK109" s="188">
        <f>'People Costs'!BK121</f>
        <v>1</v>
      </c>
      <c r="BL109" s="188">
        <f>'People Costs'!BL121</f>
        <v>1</v>
      </c>
      <c r="BM109" s="188">
        <f>'People Costs'!BM121</f>
        <v>1</v>
      </c>
      <c r="BN109" s="188">
        <f>'People Costs'!BN121</f>
        <v>1</v>
      </c>
      <c r="BO109" s="188">
        <f>'People Costs'!BO121</f>
        <v>1</v>
      </c>
    </row>
    <row r="110" ht="15.75" hidden="1" customHeight="1">
      <c r="A110" s="4" t="str">
        <f t="shared" si="265"/>
        <v>Full Stack Dev 1</v>
      </c>
      <c r="B110" s="125">
        <v>0.05</v>
      </c>
      <c r="C110" s="186">
        <f t="shared" si="266"/>
        <v>1</v>
      </c>
      <c r="D110" s="186">
        <f t="shared" si="267"/>
        <v>1</v>
      </c>
      <c r="E110" s="186">
        <f t="shared" si="268"/>
        <v>1</v>
      </c>
      <c r="F110" s="186">
        <f t="shared" si="269"/>
        <v>1</v>
      </c>
      <c r="G110" s="186">
        <f t="shared" si="270"/>
        <v>1</v>
      </c>
      <c r="H110" s="188">
        <f>'People Costs'!H122</f>
        <v>0</v>
      </c>
      <c r="I110" s="188">
        <f>'People Costs'!I122</f>
        <v>0</v>
      </c>
      <c r="J110" s="188">
        <f>'People Costs'!J122</f>
        <v>0</v>
      </c>
      <c r="K110" s="188">
        <f>'People Costs'!K122</f>
        <v>0</v>
      </c>
      <c r="L110" s="188">
        <f>'People Costs'!L122</f>
        <v>0</v>
      </c>
      <c r="M110" s="188">
        <f>'People Costs'!M122</f>
        <v>0</v>
      </c>
      <c r="N110" s="188">
        <f>'People Costs'!N122</f>
        <v>0</v>
      </c>
      <c r="O110" s="188">
        <f>'People Costs'!O122</f>
        <v>1</v>
      </c>
      <c r="P110" s="188">
        <f>'People Costs'!P122</f>
        <v>1</v>
      </c>
      <c r="Q110" s="188">
        <f>'People Costs'!Q122</f>
        <v>1</v>
      </c>
      <c r="R110" s="188">
        <f>'People Costs'!R122</f>
        <v>1</v>
      </c>
      <c r="S110" s="188">
        <f>'People Costs'!S122</f>
        <v>1</v>
      </c>
      <c r="T110" s="188">
        <f>'People Costs'!T122</f>
        <v>1</v>
      </c>
      <c r="U110" s="188">
        <f>'People Costs'!U122</f>
        <v>1</v>
      </c>
      <c r="V110" s="188">
        <f>'People Costs'!V122</f>
        <v>1</v>
      </c>
      <c r="W110" s="188">
        <f>'People Costs'!W122</f>
        <v>1</v>
      </c>
      <c r="X110" s="188">
        <f>'People Costs'!X122</f>
        <v>1</v>
      </c>
      <c r="Y110" s="188">
        <f>'People Costs'!Y122</f>
        <v>1</v>
      </c>
      <c r="Z110" s="188">
        <f>'People Costs'!Z122</f>
        <v>1</v>
      </c>
      <c r="AA110" s="188">
        <f>'People Costs'!AA122</f>
        <v>1</v>
      </c>
      <c r="AB110" s="188">
        <f>'People Costs'!AB122</f>
        <v>1</v>
      </c>
      <c r="AC110" s="188">
        <f>'People Costs'!AC122</f>
        <v>1</v>
      </c>
      <c r="AD110" s="188">
        <f>'People Costs'!AD122</f>
        <v>1</v>
      </c>
      <c r="AE110" s="188">
        <f>'People Costs'!AE122</f>
        <v>1</v>
      </c>
      <c r="AF110" s="188">
        <f>'People Costs'!AF122</f>
        <v>1</v>
      </c>
      <c r="AG110" s="188">
        <f>'People Costs'!AG122</f>
        <v>1</v>
      </c>
      <c r="AH110" s="188">
        <f>'People Costs'!AH122</f>
        <v>1</v>
      </c>
      <c r="AI110" s="188">
        <f>'People Costs'!AI122</f>
        <v>1</v>
      </c>
      <c r="AJ110" s="188">
        <f>'People Costs'!AJ122</f>
        <v>1</v>
      </c>
      <c r="AK110" s="188">
        <f>'People Costs'!AK122</f>
        <v>1</v>
      </c>
      <c r="AL110" s="188">
        <f>'People Costs'!AL122</f>
        <v>1</v>
      </c>
      <c r="AM110" s="188">
        <f>'People Costs'!AM122</f>
        <v>1</v>
      </c>
      <c r="AN110" s="188">
        <f>'People Costs'!AN122</f>
        <v>1</v>
      </c>
      <c r="AO110" s="188">
        <f>'People Costs'!AO122</f>
        <v>1</v>
      </c>
      <c r="AP110" s="188">
        <f>'People Costs'!AP122</f>
        <v>1</v>
      </c>
      <c r="AQ110" s="188">
        <f>'People Costs'!AQ122</f>
        <v>1</v>
      </c>
      <c r="AR110" s="188">
        <f>'People Costs'!AR122</f>
        <v>1</v>
      </c>
      <c r="AS110" s="188">
        <f>'People Costs'!AS122</f>
        <v>1</v>
      </c>
      <c r="AT110" s="188">
        <f>'People Costs'!AT122</f>
        <v>1</v>
      </c>
      <c r="AU110" s="188">
        <f>'People Costs'!AU122</f>
        <v>1</v>
      </c>
      <c r="AV110" s="188">
        <f>'People Costs'!AV122</f>
        <v>1</v>
      </c>
      <c r="AW110" s="188">
        <f>'People Costs'!AW122</f>
        <v>1</v>
      </c>
      <c r="AX110" s="188">
        <f>'People Costs'!AX122</f>
        <v>1</v>
      </c>
      <c r="AY110" s="188">
        <f>'People Costs'!AY122</f>
        <v>1</v>
      </c>
      <c r="AZ110" s="188">
        <f>'People Costs'!AZ122</f>
        <v>1</v>
      </c>
      <c r="BA110" s="188">
        <f>'People Costs'!BA122</f>
        <v>1</v>
      </c>
      <c r="BB110" s="188">
        <f>'People Costs'!BB122</f>
        <v>1</v>
      </c>
      <c r="BC110" s="188">
        <f>'People Costs'!BC122</f>
        <v>1</v>
      </c>
      <c r="BD110" s="188">
        <f>'People Costs'!BD122</f>
        <v>1</v>
      </c>
      <c r="BE110" s="188">
        <f>'People Costs'!BE122</f>
        <v>1</v>
      </c>
      <c r="BF110" s="188">
        <f>'People Costs'!BF122</f>
        <v>1</v>
      </c>
      <c r="BG110" s="188">
        <f>'People Costs'!BG122</f>
        <v>1</v>
      </c>
      <c r="BH110" s="188">
        <f>'People Costs'!BH122</f>
        <v>1</v>
      </c>
      <c r="BI110" s="188">
        <f>'People Costs'!BI122</f>
        <v>1</v>
      </c>
      <c r="BJ110" s="188">
        <f>'People Costs'!BJ122</f>
        <v>1</v>
      </c>
      <c r="BK110" s="188">
        <f>'People Costs'!BK122</f>
        <v>1</v>
      </c>
      <c r="BL110" s="188">
        <f>'People Costs'!BL122</f>
        <v>1</v>
      </c>
      <c r="BM110" s="188">
        <f>'People Costs'!BM122</f>
        <v>1</v>
      </c>
      <c r="BN110" s="188">
        <f>'People Costs'!BN122</f>
        <v>1</v>
      </c>
      <c r="BO110" s="188">
        <f>'People Costs'!BO122</f>
        <v>1</v>
      </c>
    </row>
    <row r="111" ht="15.75" hidden="1" customHeight="1">
      <c r="A111" s="4" t="str">
        <f t="shared" si="265"/>
        <v>Full Stack Dev 2</v>
      </c>
      <c r="B111" s="125">
        <v>0.05</v>
      </c>
      <c r="C111" s="186">
        <f t="shared" si="266"/>
        <v>1</v>
      </c>
      <c r="D111" s="186">
        <f t="shared" si="267"/>
        <v>1</v>
      </c>
      <c r="E111" s="186">
        <f t="shared" si="268"/>
        <v>1</v>
      </c>
      <c r="F111" s="186">
        <f t="shared" si="269"/>
        <v>1</v>
      </c>
      <c r="G111" s="186">
        <f t="shared" si="270"/>
        <v>1</v>
      </c>
      <c r="H111" s="188">
        <f>'People Costs'!H123</f>
        <v>0</v>
      </c>
      <c r="I111" s="188">
        <f>'People Costs'!I123</f>
        <v>0</v>
      </c>
      <c r="J111" s="188">
        <f>'People Costs'!J123</f>
        <v>0</v>
      </c>
      <c r="K111" s="188">
        <f>'People Costs'!K123</f>
        <v>0</v>
      </c>
      <c r="L111" s="188">
        <f>'People Costs'!L123</f>
        <v>0</v>
      </c>
      <c r="M111" s="188">
        <f>'People Costs'!M123</f>
        <v>0</v>
      </c>
      <c r="N111" s="188">
        <f>'People Costs'!N123</f>
        <v>0</v>
      </c>
      <c r="O111" s="188">
        <f>'People Costs'!O123</f>
        <v>0</v>
      </c>
      <c r="P111" s="188">
        <f>'People Costs'!P123</f>
        <v>0</v>
      </c>
      <c r="Q111" s="188">
        <f>'People Costs'!Q123</f>
        <v>1</v>
      </c>
      <c r="R111" s="188">
        <f>'People Costs'!R123</f>
        <v>1</v>
      </c>
      <c r="S111" s="188">
        <f>'People Costs'!S123</f>
        <v>1</v>
      </c>
      <c r="T111" s="188">
        <f>'People Costs'!T123</f>
        <v>1</v>
      </c>
      <c r="U111" s="188">
        <f>'People Costs'!U123</f>
        <v>1</v>
      </c>
      <c r="V111" s="188">
        <f>'People Costs'!V123</f>
        <v>1</v>
      </c>
      <c r="W111" s="188">
        <f>'People Costs'!W123</f>
        <v>1</v>
      </c>
      <c r="X111" s="188">
        <f>'People Costs'!X123</f>
        <v>1</v>
      </c>
      <c r="Y111" s="188">
        <f>'People Costs'!Y123</f>
        <v>1</v>
      </c>
      <c r="Z111" s="188">
        <f>'People Costs'!Z123</f>
        <v>1</v>
      </c>
      <c r="AA111" s="188">
        <f>'People Costs'!AA123</f>
        <v>1</v>
      </c>
      <c r="AB111" s="188">
        <f>'People Costs'!AB123</f>
        <v>1</v>
      </c>
      <c r="AC111" s="188">
        <f>'People Costs'!AC123</f>
        <v>1</v>
      </c>
      <c r="AD111" s="188">
        <f>'People Costs'!AD123</f>
        <v>1</v>
      </c>
      <c r="AE111" s="188">
        <f>'People Costs'!AE123</f>
        <v>1</v>
      </c>
      <c r="AF111" s="188">
        <f>'People Costs'!AF123</f>
        <v>1</v>
      </c>
      <c r="AG111" s="188">
        <f>'People Costs'!AG123</f>
        <v>1</v>
      </c>
      <c r="AH111" s="188">
        <f>'People Costs'!AH123</f>
        <v>1</v>
      </c>
      <c r="AI111" s="188">
        <f>'People Costs'!AI123</f>
        <v>1</v>
      </c>
      <c r="AJ111" s="188">
        <f>'People Costs'!AJ123</f>
        <v>1</v>
      </c>
      <c r="AK111" s="188">
        <f>'People Costs'!AK123</f>
        <v>1</v>
      </c>
      <c r="AL111" s="188">
        <f>'People Costs'!AL123</f>
        <v>1</v>
      </c>
      <c r="AM111" s="188">
        <f>'People Costs'!AM123</f>
        <v>1</v>
      </c>
      <c r="AN111" s="188">
        <f>'People Costs'!AN123</f>
        <v>1</v>
      </c>
      <c r="AO111" s="188">
        <f>'People Costs'!AO123</f>
        <v>1</v>
      </c>
      <c r="AP111" s="188">
        <f>'People Costs'!AP123</f>
        <v>1</v>
      </c>
      <c r="AQ111" s="188">
        <f>'People Costs'!AQ123</f>
        <v>1</v>
      </c>
      <c r="AR111" s="188">
        <f>'People Costs'!AR123</f>
        <v>1</v>
      </c>
      <c r="AS111" s="188">
        <f>'People Costs'!AS123</f>
        <v>1</v>
      </c>
      <c r="AT111" s="188">
        <f>'People Costs'!AT123</f>
        <v>1</v>
      </c>
      <c r="AU111" s="188">
        <f>'People Costs'!AU123</f>
        <v>1</v>
      </c>
      <c r="AV111" s="188">
        <f>'People Costs'!AV123</f>
        <v>1</v>
      </c>
      <c r="AW111" s="188">
        <f>'People Costs'!AW123</f>
        <v>1</v>
      </c>
      <c r="AX111" s="188">
        <f>'People Costs'!AX123</f>
        <v>1</v>
      </c>
      <c r="AY111" s="188">
        <f>'People Costs'!AY123</f>
        <v>1</v>
      </c>
      <c r="AZ111" s="188">
        <f>'People Costs'!AZ123</f>
        <v>1</v>
      </c>
      <c r="BA111" s="188">
        <f>'People Costs'!BA123</f>
        <v>1</v>
      </c>
      <c r="BB111" s="188">
        <f>'People Costs'!BB123</f>
        <v>1</v>
      </c>
      <c r="BC111" s="188">
        <f>'People Costs'!BC123</f>
        <v>1</v>
      </c>
      <c r="BD111" s="188">
        <f>'People Costs'!BD123</f>
        <v>1</v>
      </c>
      <c r="BE111" s="188">
        <f>'People Costs'!BE123</f>
        <v>1</v>
      </c>
      <c r="BF111" s="188">
        <f>'People Costs'!BF123</f>
        <v>1</v>
      </c>
      <c r="BG111" s="188">
        <f>'People Costs'!BG123</f>
        <v>1</v>
      </c>
      <c r="BH111" s="188">
        <f>'People Costs'!BH123</f>
        <v>1</v>
      </c>
      <c r="BI111" s="188">
        <f>'People Costs'!BI123</f>
        <v>1</v>
      </c>
      <c r="BJ111" s="188">
        <f>'People Costs'!BJ123</f>
        <v>1</v>
      </c>
      <c r="BK111" s="188">
        <f>'People Costs'!BK123</f>
        <v>1</v>
      </c>
      <c r="BL111" s="188">
        <f>'People Costs'!BL123</f>
        <v>1</v>
      </c>
      <c r="BM111" s="188">
        <f>'People Costs'!BM123</f>
        <v>1</v>
      </c>
      <c r="BN111" s="188">
        <f>'People Costs'!BN123</f>
        <v>1</v>
      </c>
      <c r="BO111" s="188">
        <f>'People Costs'!BO123</f>
        <v>1</v>
      </c>
    </row>
    <row r="112" ht="15.75" hidden="1" customHeight="1">
      <c r="A112" s="4" t="str">
        <f t="shared" si="265"/>
        <v>DevOps</v>
      </c>
      <c r="B112" s="125">
        <v>0.05</v>
      </c>
      <c r="C112" s="186">
        <f t="shared" si="266"/>
        <v>1</v>
      </c>
      <c r="D112" s="186">
        <f t="shared" si="267"/>
        <v>1</v>
      </c>
      <c r="E112" s="186">
        <f t="shared" si="268"/>
        <v>1</v>
      </c>
      <c r="F112" s="186">
        <f t="shared" si="269"/>
        <v>1</v>
      </c>
      <c r="G112" s="186">
        <f t="shared" si="270"/>
        <v>1</v>
      </c>
      <c r="H112" s="188">
        <f>'People Costs'!H124</f>
        <v>0</v>
      </c>
      <c r="I112" s="188">
        <f>'People Costs'!I124</f>
        <v>0</v>
      </c>
      <c r="J112" s="188">
        <f>'People Costs'!J124</f>
        <v>0</v>
      </c>
      <c r="K112" s="188">
        <f>'People Costs'!K124</f>
        <v>0</v>
      </c>
      <c r="L112" s="188">
        <f>'People Costs'!L124</f>
        <v>0</v>
      </c>
      <c r="M112" s="188">
        <f>'People Costs'!M124</f>
        <v>0</v>
      </c>
      <c r="N112" s="188">
        <f>'People Costs'!N124</f>
        <v>0</v>
      </c>
      <c r="O112" s="188">
        <f>'People Costs'!O124</f>
        <v>0</v>
      </c>
      <c r="P112" s="188">
        <f>'People Costs'!P124</f>
        <v>0</v>
      </c>
      <c r="Q112" s="188">
        <f>'People Costs'!Q124</f>
        <v>0</v>
      </c>
      <c r="R112" s="188">
        <f>'People Costs'!R124</f>
        <v>0</v>
      </c>
      <c r="S112" s="188">
        <f>'People Costs'!S124</f>
        <v>1</v>
      </c>
      <c r="T112" s="188">
        <f>'People Costs'!T124</f>
        <v>1</v>
      </c>
      <c r="U112" s="188">
        <f>'People Costs'!U124</f>
        <v>1</v>
      </c>
      <c r="V112" s="188">
        <f>'People Costs'!V124</f>
        <v>1</v>
      </c>
      <c r="W112" s="188">
        <f>'People Costs'!W124</f>
        <v>1</v>
      </c>
      <c r="X112" s="188">
        <f>'People Costs'!X124</f>
        <v>1</v>
      </c>
      <c r="Y112" s="188">
        <f>'People Costs'!Y124</f>
        <v>1</v>
      </c>
      <c r="Z112" s="188">
        <f>'People Costs'!Z124</f>
        <v>1</v>
      </c>
      <c r="AA112" s="188">
        <f>'People Costs'!AA124</f>
        <v>1</v>
      </c>
      <c r="AB112" s="188">
        <f>'People Costs'!AB124</f>
        <v>1</v>
      </c>
      <c r="AC112" s="188">
        <f>'People Costs'!AC124</f>
        <v>1</v>
      </c>
      <c r="AD112" s="188">
        <f>'People Costs'!AD124</f>
        <v>1</v>
      </c>
      <c r="AE112" s="188">
        <f>'People Costs'!AE124</f>
        <v>1</v>
      </c>
      <c r="AF112" s="188">
        <f>'People Costs'!AF124</f>
        <v>1</v>
      </c>
      <c r="AG112" s="188">
        <f>'People Costs'!AG124</f>
        <v>1</v>
      </c>
      <c r="AH112" s="188">
        <f>'People Costs'!AH124</f>
        <v>1</v>
      </c>
      <c r="AI112" s="188">
        <f>'People Costs'!AI124</f>
        <v>1</v>
      </c>
      <c r="AJ112" s="188">
        <f>'People Costs'!AJ124</f>
        <v>1</v>
      </c>
      <c r="AK112" s="188">
        <f>'People Costs'!AK124</f>
        <v>1</v>
      </c>
      <c r="AL112" s="188">
        <f>'People Costs'!AL124</f>
        <v>1</v>
      </c>
      <c r="AM112" s="188">
        <f>'People Costs'!AM124</f>
        <v>1</v>
      </c>
      <c r="AN112" s="188">
        <f>'People Costs'!AN124</f>
        <v>1</v>
      </c>
      <c r="AO112" s="188">
        <f>'People Costs'!AO124</f>
        <v>1</v>
      </c>
      <c r="AP112" s="188">
        <f>'People Costs'!AP124</f>
        <v>1</v>
      </c>
      <c r="AQ112" s="188">
        <f>'People Costs'!AQ124</f>
        <v>1</v>
      </c>
      <c r="AR112" s="188">
        <f>'People Costs'!AR124</f>
        <v>1</v>
      </c>
      <c r="AS112" s="188">
        <f>'People Costs'!AS124</f>
        <v>1</v>
      </c>
      <c r="AT112" s="188">
        <f>'People Costs'!AT124</f>
        <v>1</v>
      </c>
      <c r="AU112" s="188">
        <f>'People Costs'!AU124</f>
        <v>1</v>
      </c>
      <c r="AV112" s="188">
        <f>'People Costs'!AV124</f>
        <v>1</v>
      </c>
      <c r="AW112" s="188">
        <f>'People Costs'!AW124</f>
        <v>1</v>
      </c>
      <c r="AX112" s="188">
        <f>'People Costs'!AX124</f>
        <v>1</v>
      </c>
      <c r="AY112" s="188">
        <f>'People Costs'!AY124</f>
        <v>1</v>
      </c>
      <c r="AZ112" s="188">
        <f>'People Costs'!AZ124</f>
        <v>1</v>
      </c>
      <c r="BA112" s="188">
        <f>'People Costs'!BA124</f>
        <v>1</v>
      </c>
      <c r="BB112" s="188">
        <f>'People Costs'!BB124</f>
        <v>1</v>
      </c>
      <c r="BC112" s="188">
        <f>'People Costs'!BC124</f>
        <v>1</v>
      </c>
      <c r="BD112" s="188">
        <f>'People Costs'!BD124</f>
        <v>1</v>
      </c>
      <c r="BE112" s="188">
        <f>'People Costs'!BE124</f>
        <v>1</v>
      </c>
      <c r="BF112" s="188">
        <f>'People Costs'!BF124</f>
        <v>1</v>
      </c>
      <c r="BG112" s="188">
        <f>'People Costs'!BG124</f>
        <v>1</v>
      </c>
      <c r="BH112" s="188">
        <f>'People Costs'!BH124</f>
        <v>1</v>
      </c>
      <c r="BI112" s="188">
        <f>'People Costs'!BI124</f>
        <v>1</v>
      </c>
      <c r="BJ112" s="188">
        <f>'People Costs'!BJ124</f>
        <v>1</v>
      </c>
      <c r="BK112" s="188">
        <f>'People Costs'!BK124</f>
        <v>1</v>
      </c>
      <c r="BL112" s="188">
        <f>'People Costs'!BL124</f>
        <v>1</v>
      </c>
      <c r="BM112" s="188">
        <f>'People Costs'!BM124</f>
        <v>1</v>
      </c>
      <c r="BN112" s="188">
        <f>'People Costs'!BN124</f>
        <v>1</v>
      </c>
      <c r="BO112" s="188">
        <f>'People Costs'!BO124</f>
        <v>1</v>
      </c>
    </row>
    <row r="113" ht="15.75" hidden="1" customHeight="1">
      <c r="A113" s="4" t="str">
        <f t="shared" si="265"/>
        <v>UX Dev</v>
      </c>
      <c r="B113" s="125">
        <v>0.05</v>
      </c>
      <c r="C113" s="186">
        <f t="shared" si="266"/>
        <v>1</v>
      </c>
      <c r="D113" s="186">
        <f t="shared" si="267"/>
        <v>1</v>
      </c>
      <c r="E113" s="186">
        <f t="shared" si="268"/>
        <v>1</v>
      </c>
      <c r="F113" s="186">
        <f t="shared" si="269"/>
        <v>1</v>
      </c>
      <c r="G113" s="186">
        <f t="shared" si="270"/>
        <v>1</v>
      </c>
      <c r="H113" s="188">
        <f>'People Costs'!H125</f>
        <v>0</v>
      </c>
      <c r="I113" s="188">
        <f>'People Costs'!I125</f>
        <v>0</v>
      </c>
      <c r="J113" s="188">
        <f>'People Costs'!J125</f>
        <v>0</v>
      </c>
      <c r="K113" s="188">
        <f>'People Costs'!K125</f>
        <v>0</v>
      </c>
      <c r="L113" s="188">
        <f>'People Costs'!L125</f>
        <v>0</v>
      </c>
      <c r="M113" s="188">
        <f>'People Costs'!M125</f>
        <v>0</v>
      </c>
      <c r="N113" s="188">
        <f>'People Costs'!N125</f>
        <v>0</v>
      </c>
      <c r="O113" s="188">
        <f>'People Costs'!O125</f>
        <v>0</v>
      </c>
      <c r="P113" s="188">
        <f>'People Costs'!P125</f>
        <v>0</v>
      </c>
      <c r="Q113" s="188">
        <f>'People Costs'!Q125</f>
        <v>1</v>
      </c>
      <c r="R113" s="188">
        <f>'People Costs'!R125</f>
        <v>1</v>
      </c>
      <c r="S113" s="188">
        <f>'People Costs'!S125</f>
        <v>1</v>
      </c>
      <c r="T113" s="188">
        <f>'People Costs'!T125</f>
        <v>1</v>
      </c>
      <c r="U113" s="188">
        <f>'People Costs'!U125</f>
        <v>1</v>
      </c>
      <c r="V113" s="188">
        <f>'People Costs'!V125</f>
        <v>1</v>
      </c>
      <c r="W113" s="188">
        <f>'People Costs'!W125</f>
        <v>1</v>
      </c>
      <c r="X113" s="188">
        <f>'People Costs'!X125</f>
        <v>1</v>
      </c>
      <c r="Y113" s="188">
        <f>'People Costs'!Y125</f>
        <v>1</v>
      </c>
      <c r="Z113" s="188">
        <f>'People Costs'!Z125</f>
        <v>1</v>
      </c>
      <c r="AA113" s="188">
        <f>'People Costs'!AA125</f>
        <v>1</v>
      </c>
      <c r="AB113" s="188">
        <f>'People Costs'!AB125</f>
        <v>1</v>
      </c>
      <c r="AC113" s="188">
        <f>'People Costs'!AC125</f>
        <v>1</v>
      </c>
      <c r="AD113" s="188">
        <f>'People Costs'!AD125</f>
        <v>1</v>
      </c>
      <c r="AE113" s="188">
        <f>'People Costs'!AE125</f>
        <v>1</v>
      </c>
      <c r="AF113" s="188">
        <f>'People Costs'!AF125</f>
        <v>1</v>
      </c>
      <c r="AG113" s="188">
        <f>'People Costs'!AG125</f>
        <v>1</v>
      </c>
      <c r="AH113" s="188">
        <f>'People Costs'!AH125</f>
        <v>1</v>
      </c>
      <c r="AI113" s="188">
        <f>'People Costs'!AI125</f>
        <v>1</v>
      </c>
      <c r="AJ113" s="188">
        <f>'People Costs'!AJ125</f>
        <v>1</v>
      </c>
      <c r="AK113" s="188">
        <f>'People Costs'!AK125</f>
        <v>1</v>
      </c>
      <c r="AL113" s="188">
        <f>'People Costs'!AL125</f>
        <v>1</v>
      </c>
      <c r="AM113" s="188">
        <f>'People Costs'!AM125</f>
        <v>1</v>
      </c>
      <c r="AN113" s="188">
        <f>'People Costs'!AN125</f>
        <v>1</v>
      </c>
      <c r="AO113" s="188">
        <f>'People Costs'!AO125</f>
        <v>1</v>
      </c>
      <c r="AP113" s="188">
        <f>'People Costs'!AP125</f>
        <v>1</v>
      </c>
      <c r="AQ113" s="188">
        <f>'People Costs'!AQ125</f>
        <v>1</v>
      </c>
      <c r="AR113" s="188">
        <f>'People Costs'!AR125</f>
        <v>1</v>
      </c>
      <c r="AS113" s="188">
        <f>'People Costs'!AS125</f>
        <v>1</v>
      </c>
      <c r="AT113" s="188">
        <f>'People Costs'!AT125</f>
        <v>1</v>
      </c>
      <c r="AU113" s="188">
        <f>'People Costs'!AU125</f>
        <v>1</v>
      </c>
      <c r="AV113" s="188">
        <f>'People Costs'!AV125</f>
        <v>1</v>
      </c>
      <c r="AW113" s="188">
        <f>'People Costs'!AW125</f>
        <v>1</v>
      </c>
      <c r="AX113" s="188">
        <f>'People Costs'!AX125</f>
        <v>1</v>
      </c>
      <c r="AY113" s="188">
        <f>'People Costs'!AY125</f>
        <v>1</v>
      </c>
      <c r="AZ113" s="188">
        <f>'People Costs'!AZ125</f>
        <v>1</v>
      </c>
      <c r="BA113" s="188">
        <f>'People Costs'!BA125</f>
        <v>1</v>
      </c>
      <c r="BB113" s="188">
        <f>'People Costs'!BB125</f>
        <v>1</v>
      </c>
      <c r="BC113" s="188">
        <f>'People Costs'!BC125</f>
        <v>1</v>
      </c>
      <c r="BD113" s="188">
        <f>'People Costs'!BD125</f>
        <v>1</v>
      </c>
      <c r="BE113" s="188">
        <f>'People Costs'!BE125</f>
        <v>1</v>
      </c>
      <c r="BF113" s="188">
        <f>'People Costs'!BF125</f>
        <v>1</v>
      </c>
      <c r="BG113" s="188">
        <f>'People Costs'!BG125</f>
        <v>1</v>
      </c>
      <c r="BH113" s="188">
        <f>'People Costs'!BH125</f>
        <v>1</v>
      </c>
      <c r="BI113" s="188">
        <f>'People Costs'!BI125</f>
        <v>1</v>
      </c>
      <c r="BJ113" s="188">
        <f>'People Costs'!BJ125</f>
        <v>1</v>
      </c>
      <c r="BK113" s="188">
        <f>'People Costs'!BK125</f>
        <v>1</v>
      </c>
      <c r="BL113" s="188">
        <f>'People Costs'!BL125</f>
        <v>1</v>
      </c>
      <c r="BM113" s="188">
        <f>'People Costs'!BM125</f>
        <v>1</v>
      </c>
      <c r="BN113" s="188">
        <f>'People Costs'!BN125</f>
        <v>1</v>
      </c>
      <c r="BO113" s="188">
        <f>'People Costs'!BO125</f>
        <v>1</v>
      </c>
    </row>
    <row r="114" ht="15.75" hidden="1" customHeight="1">
      <c r="A114" s="4" t="str">
        <f t="shared" si="265"/>
        <v>UX Design</v>
      </c>
      <c r="B114" s="125">
        <v>0.05</v>
      </c>
      <c r="C114" s="186">
        <f t="shared" si="266"/>
        <v>1</v>
      </c>
      <c r="D114" s="186">
        <f t="shared" si="267"/>
        <v>1</v>
      </c>
      <c r="E114" s="186">
        <f t="shared" si="268"/>
        <v>1</v>
      </c>
      <c r="F114" s="186">
        <f t="shared" si="269"/>
        <v>1</v>
      </c>
      <c r="G114" s="186">
        <f t="shared" si="270"/>
        <v>1</v>
      </c>
      <c r="H114" s="188">
        <f>'People Costs'!H126</f>
        <v>0</v>
      </c>
      <c r="I114" s="188">
        <f>'People Costs'!I126</f>
        <v>0</v>
      </c>
      <c r="J114" s="188">
        <f>'People Costs'!J126</f>
        <v>0</v>
      </c>
      <c r="K114" s="188">
        <f>'People Costs'!K126</f>
        <v>0</v>
      </c>
      <c r="L114" s="188">
        <f>'People Costs'!L126</f>
        <v>0</v>
      </c>
      <c r="M114" s="188">
        <f>'People Costs'!M126</f>
        <v>0</v>
      </c>
      <c r="N114" s="188">
        <f>'People Costs'!N126</f>
        <v>0</v>
      </c>
      <c r="O114" s="188">
        <f>'People Costs'!O126</f>
        <v>0</v>
      </c>
      <c r="P114" s="188">
        <f>'People Costs'!P126</f>
        <v>1</v>
      </c>
      <c r="Q114" s="188">
        <f>'People Costs'!Q126</f>
        <v>1</v>
      </c>
      <c r="R114" s="188">
        <f>'People Costs'!R126</f>
        <v>1</v>
      </c>
      <c r="S114" s="188">
        <f>'People Costs'!S126</f>
        <v>1</v>
      </c>
      <c r="T114" s="188">
        <f>'People Costs'!T126</f>
        <v>1</v>
      </c>
      <c r="U114" s="188">
        <f>'People Costs'!U126</f>
        <v>1</v>
      </c>
      <c r="V114" s="188">
        <f>'People Costs'!V126</f>
        <v>1</v>
      </c>
      <c r="W114" s="188">
        <f>'People Costs'!W126</f>
        <v>1</v>
      </c>
      <c r="X114" s="188">
        <f>'People Costs'!X126</f>
        <v>1</v>
      </c>
      <c r="Y114" s="188">
        <f>'People Costs'!Y126</f>
        <v>1</v>
      </c>
      <c r="Z114" s="188">
        <f>'People Costs'!Z126</f>
        <v>1</v>
      </c>
      <c r="AA114" s="188">
        <f>'People Costs'!AA126</f>
        <v>1</v>
      </c>
      <c r="AB114" s="188">
        <f>'People Costs'!AB126</f>
        <v>1</v>
      </c>
      <c r="AC114" s="188">
        <f>'People Costs'!AC126</f>
        <v>1</v>
      </c>
      <c r="AD114" s="188">
        <f>'People Costs'!AD126</f>
        <v>1</v>
      </c>
      <c r="AE114" s="188">
        <f>'People Costs'!AE126</f>
        <v>1</v>
      </c>
      <c r="AF114" s="188">
        <f>'People Costs'!AF126</f>
        <v>1</v>
      </c>
      <c r="AG114" s="188">
        <f>'People Costs'!AG126</f>
        <v>1</v>
      </c>
      <c r="AH114" s="188">
        <f>'People Costs'!AH126</f>
        <v>1</v>
      </c>
      <c r="AI114" s="188">
        <f>'People Costs'!AI126</f>
        <v>1</v>
      </c>
      <c r="AJ114" s="188">
        <f>'People Costs'!AJ126</f>
        <v>1</v>
      </c>
      <c r="AK114" s="188">
        <f>'People Costs'!AK126</f>
        <v>1</v>
      </c>
      <c r="AL114" s="188">
        <f>'People Costs'!AL126</f>
        <v>1</v>
      </c>
      <c r="AM114" s="188">
        <f>'People Costs'!AM126</f>
        <v>1</v>
      </c>
      <c r="AN114" s="188">
        <f>'People Costs'!AN126</f>
        <v>1</v>
      </c>
      <c r="AO114" s="188">
        <f>'People Costs'!AO126</f>
        <v>1</v>
      </c>
      <c r="AP114" s="188">
        <f>'People Costs'!AP126</f>
        <v>1</v>
      </c>
      <c r="AQ114" s="188">
        <f>'People Costs'!AQ126</f>
        <v>1</v>
      </c>
      <c r="AR114" s="188">
        <f>'People Costs'!AR126</f>
        <v>1</v>
      </c>
      <c r="AS114" s="188">
        <f>'People Costs'!AS126</f>
        <v>1</v>
      </c>
      <c r="AT114" s="188">
        <f>'People Costs'!AT126</f>
        <v>1</v>
      </c>
      <c r="AU114" s="188">
        <f>'People Costs'!AU126</f>
        <v>1</v>
      </c>
      <c r="AV114" s="188">
        <f>'People Costs'!AV126</f>
        <v>1</v>
      </c>
      <c r="AW114" s="188">
        <f>'People Costs'!AW126</f>
        <v>1</v>
      </c>
      <c r="AX114" s="188">
        <f>'People Costs'!AX126</f>
        <v>1</v>
      </c>
      <c r="AY114" s="188">
        <f>'People Costs'!AY126</f>
        <v>1</v>
      </c>
      <c r="AZ114" s="188">
        <f>'People Costs'!AZ126</f>
        <v>1</v>
      </c>
      <c r="BA114" s="188">
        <f>'People Costs'!BA126</f>
        <v>1</v>
      </c>
      <c r="BB114" s="188">
        <f>'People Costs'!BB126</f>
        <v>1</v>
      </c>
      <c r="BC114" s="188">
        <f>'People Costs'!BC126</f>
        <v>1</v>
      </c>
      <c r="BD114" s="188">
        <f>'People Costs'!BD126</f>
        <v>1</v>
      </c>
      <c r="BE114" s="188">
        <f>'People Costs'!BE126</f>
        <v>1</v>
      </c>
      <c r="BF114" s="188">
        <f>'People Costs'!BF126</f>
        <v>1</v>
      </c>
      <c r="BG114" s="188">
        <f>'People Costs'!BG126</f>
        <v>1</v>
      </c>
      <c r="BH114" s="188">
        <f>'People Costs'!BH126</f>
        <v>1</v>
      </c>
      <c r="BI114" s="188">
        <f>'People Costs'!BI126</f>
        <v>1</v>
      </c>
      <c r="BJ114" s="188">
        <f>'People Costs'!BJ126</f>
        <v>1</v>
      </c>
      <c r="BK114" s="188">
        <f>'People Costs'!BK126</f>
        <v>1</v>
      </c>
      <c r="BL114" s="188">
        <f>'People Costs'!BL126</f>
        <v>1</v>
      </c>
      <c r="BM114" s="188">
        <f>'People Costs'!BM126</f>
        <v>1</v>
      </c>
      <c r="BN114" s="188">
        <f>'People Costs'!BN126</f>
        <v>1</v>
      </c>
      <c r="BO114" s="188">
        <f>'People Costs'!BO126</f>
        <v>1</v>
      </c>
    </row>
    <row r="115" ht="15.75" hidden="1" customHeight="1">
      <c r="A115" s="4" t="str">
        <f t="shared" si="265"/>
        <v>AI Dev</v>
      </c>
      <c r="B115" s="125">
        <v>0.05</v>
      </c>
      <c r="C115" s="186">
        <f t="shared" si="266"/>
        <v>1</v>
      </c>
      <c r="D115" s="186">
        <f t="shared" si="267"/>
        <v>1</v>
      </c>
      <c r="E115" s="186">
        <f t="shared" si="268"/>
        <v>1</v>
      </c>
      <c r="F115" s="186">
        <f t="shared" si="269"/>
        <v>1</v>
      </c>
      <c r="G115" s="186">
        <f t="shared" si="270"/>
        <v>1</v>
      </c>
      <c r="H115" s="188">
        <f>'People Costs'!H127</f>
        <v>0</v>
      </c>
      <c r="I115" s="188">
        <f>'People Costs'!I127</f>
        <v>0</v>
      </c>
      <c r="J115" s="188">
        <f>'People Costs'!J127</f>
        <v>0</v>
      </c>
      <c r="K115" s="188">
        <f>'People Costs'!K127</f>
        <v>0</v>
      </c>
      <c r="L115" s="188">
        <f>'People Costs'!L127</f>
        <v>0</v>
      </c>
      <c r="M115" s="188">
        <f>'People Costs'!M127</f>
        <v>0</v>
      </c>
      <c r="N115" s="188">
        <f>'People Costs'!N127</f>
        <v>0</v>
      </c>
      <c r="O115" s="188">
        <f>'People Costs'!O127</f>
        <v>0</v>
      </c>
      <c r="P115" s="188">
        <f>'People Costs'!P127</f>
        <v>1</v>
      </c>
      <c r="Q115" s="188">
        <f>'People Costs'!Q127</f>
        <v>1</v>
      </c>
      <c r="R115" s="188">
        <f>'People Costs'!R127</f>
        <v>1</v>
      </c>
      <c r="S115" s="188">
        <f>'People Costs'!S127</f>
        <v>1</v>
      </c>
      <c r="T115" s="188">
        <f>'People Costs'!T127</f>
        <v>1</v>
      </c>
      <c r="U115" s="188">
        <f>'People Costs'!U127</f>
        <v>1</v>
      </c>
      <c r="V115" s="188">
        <f>'People Costs'!V127</f>
        <v>1</v>
      </c>
      <c r="W115" s="188">
        <f>'People Costs'!W127</f>
        <v>1</v>
      </c>
      <c r="X115" s="188">
        <f>'People Costs'!X127</f>
        <v>1</v>
      </c>
      <c r="Y115" s="188">
        <f>'People Costs'!Y127</f>
        <v>1</v>
      </c>
      <c r="Z115" s="188">
        <f>'People Costs'!Z127</f>
        <v>1</v>
      </c>
      <c r="AA115" s="188">
        <f>'People Costs'!AA127</f>
        <v>1</v>
      </c>
      <c r="AB115" s="188">
        <f>'People Costs'!AB127</f>
        <v>1</v>
      </c>
      <c r="AC115" s="188">
        <f>'People Costs'!AC127</f>
        <v>1</v>
      </c>
      <c r="AD115" s="188">
        <f>'People Costs'!AD127</f>
        <v>1</v>
      </c>
      <c r="AE115" s="188">
        <f>'People Costs'!AE127</f>
        <v>1</v>
      </c>
      <c r="AF115" s="188">
        <f>'People Costs'!AF127</f>
        <v>1</v>
      </c>
      <c r="AG115" s="188">
        <f>'People Costs'!AG127</f>
        <v>1</v>
      </c>
      <c r="AH115" s="188">
        <f>'People Costs'!AH127</f>
        <v>1</v>
      </c>
      <c r="AI115" s="188">
        <f>'People Costs'!AI127</f>
        <v>1</v>
      </c>
      <c r="AJ115" s="188">
        <f>'People Costs'!AJ127</f>
        <v>1</v>
      </c>
      <c r="AK115" s="188">
        <f>'People Costs'!AK127</f>
        <v>1</v>
      </c>
      <c r="AL115" s="188">
        <f>'People Costs'!AL127</f>
        <v>1</v>
      </c>
      <c r="AM115" s="188">
        <f>'People Costs'!AM127</f>
        <v>1</v>
      </c>
      <c r="AN115" s="188">
        <f>'People Costs'!AN127</f>
        <v>1</v>
      </c>
      <c r="AO115" s="188">
        <f>'People Costs'!AO127</f>
        <v>1</v>
      </c>
      <c r="AP115" s="188">
        <f>'People Costs'!AP127</f>
        <v>1</v>
      </c>
      <c r="AQ115" s="188">
        <f>'People Costs'!AQ127</f>
        <v>1</v>
      </c>
      <c r="AR115" s="188">
        <f>'People Costs'!AR127</f>
        <v>1</v>
      </c>
      <c r="AS115" s="188">
        <f>'People Costs'!AS127</f>
        <v>1</v>
      </c>
      <c r="AT115" s="188">
        <f>'People Costs'!AT127</f>
        <v>1</v>
      </c>
      <c r="AU115" s="188">
        <f>'People Costs'!AU127</f>
        <v>1</v>
      </c>
      <c r="AV115" s="188">
        <f>'People Costs'!AV127</f>
        <v>1</v>
      </c>
      <c r="AW115" s="188">
        <f>'People Costs'!AW127</f>
        <v>1</v>
      </c>
      <c r="AX115" s="188">
        <f>'People Costs'!AX127</f>
        <v>1</v>
      </c>
      <c r="AY115" s="188">
        <f>'People Costs'!AY127</f>
        <v>1</v>
      </c>
      <c r="AZ115" s="188">
        <f>'People Costs'!AZ127</f>
        <v>1</v>
      </c>
      <c r="BA115" s="188">
        <f>'People Costs'!BA127</f>
        <v>1</v>
      </c>
      <c r="BB115" s="188">
        <f>'People Costs'!BB127</f>
        <v>1</v>
      </c>
      <c r="BC115" s="188">
        <f>'People Costs'!BC127</f>
        <v>1</v>
      </c>
      <c r="BD115" s="188">
        <f>'People Costs'!BD127</f>
        <v>1</v>
      </c>
      <c r="BE115" s="188">
        <f>'People Costs'!BE127</f>
        <v>1</v>
      </c>
      <c r="BF115" s="188">
        <f>'People Costs'!BF127</f>
        <v>1</v>
      </c>
      <c r="BG115" s="188">
        <f>'People Costs'!BG127</f>
        <v>1</v>
      </c>
      <c r="BH115" s="188">
        <f>'People Costs'!BH127</f>
        <v>1</v>
      </c>
      <c r="BI115" s="188">
        <f>'People Costs'!BI127</f>
        <v>1</v>
      </c>
      <c r="BJ115" s="188">
        <f>'People Costs'!BJ127</f>
        <v>1</v>
      </c>
      <c r="BK115" s="188">
        <f>'People Costs'!BK127</f>
        <v>1</v>
      </c>
      <c r="BL115" s="188">
        <f>'People Costs'!BL127</f>
        <v>1</v>
      </c>
      <c r="BM115" s="188">
        <f>'People Costs'!BM127</f>
        <v>1</v>
      </c>
      <c r="BN115" s="188">
        <f>'People Costs'!BN127</f>
        <v>1</v>
      </c>
      <c r="BO115" s="188">
        <f>'People Costs'!BO127</f>
        <v>1</v>
      </c>
    </row>
    <row r="116" ht="15.75" hidden="1" customHeight="1">
      <c r="A116" s="200" t="s">
        <v>375</v>
      </c>
      <c r="B116" s="125">
        <v>0.05</v>
      </c>
      <c r="C116" s="186">
        <f t="shared" si="266"/>
        <v>1</v>
      </c>
      <c r="D116" s="186">
        <f t="shared" si="267"/>
        <v>1</v>
      </c>
      <c r="E116" s="186">
        <f t="shared" si="268"/>
        <v>1</v>
      </c>
      <c r="F116" s="186">
        <f t="shared" si="269"/>
        <v>1</v>
      </c>
      <c r="G116" s="186">
        <f t="shared" si="270"/>
        <v>1</v>
      </c>
      <c r="H116" s="188">
        <f>'People Costs'!H128</f>
        <v>0</v>
      </c>
      <c r="I116" s="188">
        <f>'People Costs'!I128</f>
        <v>0</v>
      </c>
      <c r="J116" s="188">
        <f>'People Costs'!J128</f>
        <v>0</v>
      </c>
      <c r="K116" s="188">
        <f>'People Costs'!K128</f>
        <v>0</v>
      </c>
      <c r="L116" s="188">
        <f>'People Costs'!L128</f>
        <v>0</v>
      </c>
      <c r="M116" s="188">
        <f>'People Costs'!M128</f>
        <v>0</v>
      </c>
      <c r="N116" s="188">
        <f>'People Costs'!N128</f>
        <v>0</v>
      </c>
      <c r="O116" s="188">
        <f>'People Costs'!O128</f>
        <v>0</v>
      </c>
      <c r="P116" s="188">
        <f>'People Costs'!P128</f>
        <v>0</v>
      </c>
      <c r="Q116" s="188">
        <f>'People Costs'!Q128</f>
        <v>1</v>
      </c>
      <c r="R116" s="188">
        <f>'People Costs'!R128</f>
        <v>1</v>
      </c>
      <c r="S116" s="188">
        <f>'People Costs'!S128</f>
        <v>1</v>
      </c>
      <c r="T116" s="188">
        <f>'People Costs'!T128</f>
        <v>1</v>
      </c>
      <c r="U116" s="188">
        <f>'People Costs'!U128</f>
        <v>1</v>
      </c>
      <c r="V116" s="188">
        <f>'People Costs'!V128</f>
        <v>1</v>
      </c>
      <c r="W116" s="188">
        <f>'People Costs'!W128</f>
        <v>1</v>
      </c>
      <c r="X116" s="188">
        <f>'People Costs'!X128</f>
        <v>1</v>
      </c>
      <c r="Y116" s="188">
        <f>'People Costs'!Y128</f>
        <v>1</v>
      </c>
      <c r="Z116" s="188">
        <f>'People Costs'!Z128</f>
        <v>1</v>
      </c>
      <c r="AA116" s="188">
        <f>'People Costs'!AA128</f>
        <v>1</v>
      </c>
      <c r="AB116" s="188">
        <f>'People Costs'!AB128</f>
        <v>1</v>
      </c>
      <c r="AC116" s="188">
        <f>'People Costs'!AC128</f>
        <v>1</v>
      </c>
      <c r="AD116" s="188">
        <f>'People Costs'!AD128</f>
        <v>1</v>
      </c>
      <c r="AE116" s="188">
        <f>'People Costs'!AE128</f>
        <v>1</v>
      </c>
      <c r="AF116" s="188">
        <f>'People Costs'!AF128</f>
        <v>1</v>
      </c>
      <c r="AG116" s="188">
        <f>'People Costs'!AG128</f>
        <v>1</v>
      </c>
      <c r="AH116" s="188">
        <f>'People Costs'!AH128</f>
        <v>1</v>
      </c>
      <c r="AI116" s="188">
        <f>'People Costs'!AI128</f>
        <v>1</v>
      </c>
      <c r="AJ116" s="188">
        <f>'People Costs'!AJ128</f>
        <v>1</v>
      </c>
      <c r="AK116" s="188">
        <f>'People Costs'!AK128</f>
        <v>1</v>
      </c>
      <c r="AL116" s="188">
        <f>'People Costs'!AL128</f>
        <v>1</v>
      </c>
      <c r="AM116" s="188">
        <f>'People Costs'!AM128</f>
        <v>1</v>
      </c>
      <c r="AN116" s="188">
        <f>'People Costs'!AN128</f>
        <v>1</v>
      </c>
      <c r="AO116" s="188">
        <f>'People Costs'!AO128</f>
        <v>1</v>
      </c>
      <c r="AP116" s="188">
        <f>'People Costs'!AP128</f>
        <v>1</v>
      </c>
      <c r="AQ116" s="188">
        <f>'People Costs'!AQ128</f>
        <v>1</v>
      </c>
      <c r="AR116" s="188">
        <f>'People Costs'!AR128</f>
        <v>1</v>
      </c>
      <c r="AS116" s="188">
        <f>'People Costs'!AS128</f>
        <v>1</v>
      </c>
      <c r="AT116" s="188">
        <f>'People Costs'!AT128</f>
        <v>1</v>
      </c>
      <c r="AU116" s="188">
        <f>'People Costs'!AU128</f>
        <v>1</v>
      </c>
      <c r="AV116" s="188">
        <f>'People Costs'!AV128</f>
        <v>1</v>
      </c>
      <c r="AW116" s="188">
        <f>'People Costs'!AW128</f>
        <v>1</v>
      </c>
      <c r="AX116" s="188">
        <f>'People Costs'!AX128</f>
        <v>1</v>
      </c>
      <c r="AY116" s="188">
        <f>'People Costs'!AY128</f>
        <v>1</v>
      </c>
      <c r="AZ116" s="188">
        <f>'People Costs'!AZ128</f>
        <v>1</v>
      </c>
      <c r="BA116" s="188">
        <f>'People Costs'!BA128</f>
        <v>1</v>
      </c>
      <c r="BB116" s="188">
        <f>'People Costs'!BB128</f>
        <v>1</v>
      </c>
      <c r="BC116" s="188">
        <f>'People Costs'!BC128</f>
        <v>1</v>
      </c>
      <c r="BD116" s="188">
        <f>'People Costs'!BD128</f>
        <v>1</v>
      </c>
      <c r="BE116" s="188">
        <f>'People Costs'!BE128</f>
        <v>1</v>
      </c>
      <c r="BF116" s="188">
        <f>'People Costs'!BF128</f>
        <v>1</v>
      </c>
      <c r="BG116" s="188">
        <f>'People Costs'!BG128</f>
        <v>1</v>
      </c>
      <c r="BH116" s="188">
        <f>'People Costs'!BH128</f>
        <v>1</v>
      </c>
      <c r="BI116" s="188">
        <f>'People Costs'!BI128</f>
        <v>1</v>
      </c>
      <c r="BJ116" s="188">
        <f>'People Costs'!BJ128</f>
        <v>1</v>
      </c>
      <c r="BK116" s="188">
        <f>'People Costs'!BK128</f>
        <v>1</v>
      </c>
      <c r="BL116" s="188">
        <f>'People Costs'!BL128</f>
        <v>1</v>
      </c>
      <c r="BM116" s="188">
        <f>'People Costs'!BM128</f>
        <v>1</v>
      </c>
      <c r="BN116" s="188">
        <f>'People Costs'!BN128</f>
        <v>1</v>
      </c>
      <c r="BO116" s="188">
        <f>'People Costs'!BO128</f>
        <v>1</v>
      </c>
    </row>
    <row r="117" ht="15.75" hidden="1" customHeight="1">
      <c r="A117" s="200" t="s">
        <v>376</v>
      </c>
      <c r="B117" s="125">
        <v>0.05</v>
      </c>
      <c r="C117" s="186">
        <f t="shared" si="266"/>
        <v>1</v>
      </c>
      <c r="D117" s="186">
        <f t="shared" si="267"/>
        <v>1</v>
      </c>
      <c r="E117" s="186">
        <f t="shared" si="268"/>
        <v>1</v>
      </c>
      <c r="F117" s="186">
        <f t="shared" si="269"/>
        <v>1</v>
      </c>
      <c r="G117" s="186">
        <f t="shared" si="270"/>
        <v>1</v>
      </c>
      <c r="H117" s="188">
        <f>'People Costs'!H129</f>
        <v>0</v>
      </c>
      <c r="I117" s="188">
        <f>'People Costs'!I129</f>
        <v>0</v>
      </c>
      <c r="J117" s="188">
        <f>'People Costs'!J129</f>
        <v>0</v>
      </c>
      <c r="K117" s="188">
        <f>'People Costs'!K129</f>
        <v>0</v>
      </c>
      <c r="L117" s="188">
        <f>'People Costs'!L129</f>
        <v>0</v>
      </c>
      <c r="M117" s="188">
        <f>'People Costs'!M129</f>
        <v>0</v>
      </c>
      <c r="N117" s="188">
        <f>'People Costs'!N129</f>
        <v>0</v>
      </c>
      <c r="O117" s="188">
        <f>'People Costs'!O129</f>
        <v>0</v>
      </c>
      <c r="P117" s="188">
        <f>'People Costs'!P129</f>
        <v>1</v>
      </c>
      <c r="Q117" s="188">
        <f>'People Costs'!Q129</f>
        <v>1</v>
      </c>
      <c r="R117" s="188">
        <f>'People Costs'!R129</f>
        <v>1</v>
      </c>
      <c r="S117" s="188">
        <f>'People Costs'!S129</f>
        <v>1</v>
      </c>
      <c r="T117" s="188">
        <f>'People Costs'!T129</f>
        <v>1</v>
      </c>
      <c r="U117" s="188">
        <f>'People Costs'!U129</f>
        <v>1</v>
      </c>
      <c r="V117" s="188">
        <f>'People Costs'!V129</f>
        <v>1</v>
      </c>
      <c r="W117" s="188">
        <f>'People Costs'!W129</f>
        <v>1</v>
      </c>
      <c r="X117" s="188">
        <f>'People Costs'!X129</f>
        <v>1</v>
      </c>
      <c r="Y117" s="188">
        <f>'People Costs'!Y129</f>
        <v>1</v>
      </c>
      <c r="Z117" s="188">
        <f>'People Costs'!Z129</f>
        <v>1</v>
      </c>
      <c r="AA117" s="188">
        <f>'People Costs'!AA129</f>
        <v>1</v>
      </c>
      <c r="AB117" s="188">
        <f>'People Costs'!AB129</f>
        <v>1</v>
      </c>
      <c r="AC117" s="188">
        <f>'People Costs'!AC129</f>
        <v>1</v>
      </c>
      <c r="AD117" s="188">
        <f>'People Costs'!AD129</f>
        <v>1</v>
      </c>
      <c r="AE117" s="188">
        <f>'People Costs'!AE129</f>
        <v>1</v>
      </c>
      <c r="AF117" s="188">
        <f>'People Costs'!AF129</f>
        <v>1</v>
      </c>
      <c r="AG117" s="188">
        <f>'People Costs'!AG129</f>
        <v>1</v>
      </c>
      <c r="AH117" s="188">
        <f>'People Costs'!AH129</f>
        <v>1</v>
      </c>
      <c r="AI117" s="188">
        <f>'People Costs'!AI129</f>
        <v>1</v>
      </c>
      <c r="AJ117" s="188">
        <f>'People Costs'!AJ129</f>
        <v>1</v>
      </c>
      <c r="AK117" s="188">
        <f>'People Costs'!AK129</f>
        <v>1</v>
      </c>
      <c r="AL117" s="188">
        <f>'People Costs'!AL129</f>
        <v>1</v>
      </c>
      <c r="AM117" s="188">
        <f>'People Costs'!AM129</f>
        <v>1</v>
      </c>
      <c r="AN117" s="188">
        <f>'People Costs'!AN129</f>
        <v>1</v>
      </c>
      <c r="AO117" s="188">
        <f>'People Costs'!AO129</f>
        <v>1</v>
      </c>
      <c r="AP117" s="188">
        <f>'People Costs'!AP129</f>
        <v>1</v>
      </c>
      <c r="AQ117" s="188">
        <f>'People Costs'!AQ129</f>
        <v>1</v>
      </c>
      <c r="AR117" s="188">
        <f>'People Costs'!AR129</f>
        <v>1</v>
      </c>
      <c r="AS117" s="188">
        <f>'People Costs'!AS129</f>
        <v>1</v>
      </c>
      <c r="AT117" s="188">
        <f>'People Costs'!AT129</f>
        <v>1</v>
      </c>
      <c r="AU117" s="188">
        <f>'People Costs'!AU129</f>
        <v>1</v>
      </c>
      <c r="AV117" s="188">
        <f>'People Costs'!AV129</f>
        <v>1</v>
      </c>
      <c r="AW117" s="188">
        <f>'People Costs'!AW129</f>
        <v>1</v>
      </c>
      <c r="AX117" s="188">
        <f>'People Costs'!AX129</f>
        <v>1</v>
      </c>
      <c r="AY117" s="188">
        <f>'People Costs'!AY129</f>
        <v>1</v>
      </c>
      <c r="AZ117" s="188">
        <f>'People Costs'!AZ129</f>
        <v>1</v>
      </c>
      <c r="BA117" s="188">
        <f>'People Costs'!BA129</f>
        <v>1</v>
      </c>
      <c r="BB117" s="188">
        <f>'People Costs'!BB129</f>
        <v>1</v>
      </c>
      <c r="BC117" s="188">
        <f>'People Costs'!BC129</f>
        <v>1</v>
      </c>
      <c r="BD117" s="188">
        <f>'People Costs'!BD129</f>
        <v>1</v>
      </c>
      <c r="BE117" s="188">
        <f>'People Costs'!BE129</f>
        <v>1</v>
      </c>
      <c r="BF117" s="188">
        <f>'People Costs'!BF129</f>
        <v>1</v>
      </c>
      <c r="BG117" s="188">
        <f>'People Costs'!BG129</f>
        <v>1</v>
      </c>
      <c r="BH117" s="188">
        <f>'People Costs'!BH129</f>
        <v>1</v>
      </c>
      <c r="BI117" s="188">
        <f>'People Costs'!BI129</f>
        <v>1</v>
      </c>
      <c r="BJ117" s="188">
        <f>'People Costs'!BJ129</f>
        <v>1</v>
      </c>
      <c r="BK117" s="188">
        <f>'People Costs'!BK129</f>
        <v>1</v>
      </c>
      <c r="BL117" s="188">
        <f>'People Costs'!BL129</f>
        <v>1</v>
      </c>
      <c r="BM117" s="188">
        <f>'People Costs'!BM129</f>
        <v>1</v>
      </c>
      <c r="BN117" s="188">
        <f>'People Costs'!BN129</f>
        <v>1</v>
      </c>
      <c r="BO117" s="188">
        <f>'People Costs'!BO129</f>
        <v>1</v>
      </c>
    </row>
    <row r="118" ht="15.75" hidden="1" customHeight="1">
      <c r="A118" s="200" t="s">
        <v>377</v>
      </c>
      <c r="B118" s="125">
        <v>0.05</v>
      </c>
      <c r="C118" s="186">
        <f t="shared" si="266"/>
        <v>1</v>
      </c>
      <c r="D118" s="186">
        <f t="shared" si="267"/>
        <v>1</v>
      </c>
      <c r="E118" s="186">
        <f t="shared" si="268"/>
        <v>1</v>
      </c>
      <c r="F118" s="186">
        <f t="shared" si="269"/>
        <v>1</v>
      </c>
      <c r="G118" s="186">
        <f t="shared" si="270"/>
        <v>1</v>
      </c>
      <c r="H118" s="188">
        <f>'People Costs'!H130</f>
        <v>0</v>
      </c>
      <c r="I118" s="188">
        <f>'People Costs'!I130</f>
        <v>0</v>
      </c>
      <c r="J118" s="188">
        <f>'People Costs'!J130</f>
        <v>0</v>
      </c>
      <c r="K118" s="188">
        <f>'People Costs'!K130</f>
        <v>0</v>
      </c>
      <c r="L118" s="188">
        <f>'People Costs'!L130</f>
        <v>0</v>
      </c>
      <c r="M118" s="188">
        <f>'People Costs'!M130</f>
        <v>0</v>
      </c>
      <c r="N118" s="188">
        <f>'People Costs'!N130</f>
        <v>0</v>
      </c>
      <c r="O118" s="188">
        <f>'People Costs'!O130</f>
        <v>0</v>
      </c>
      <c r="P118" s="188">
        <f>'People Costs'!P130</f>
        <v>0</v>
      </c>
      <c r="Q118" s="188">
        <f>'People Costs'!Q130</f>
        <v>1</v>
      </c>
      <c r="R118" s="188">
        <f>'People Costs'!R130</f>
        <v>1</v>
      </c>
      <c r="S118" s="188">
        <f>'People Costs'!S130</f>
        <v>1</v>
      </c>
      <c r="T118" s="188">
        <f>'People Costs'!T130</f>
        <v>1</v>
      </c>
      <c r="U118" s="188">
        <f>'People Costs'!U130</f>
        <v>1</v>
      </c>
      <c r="V118" s="188">
        <f>'People Costs'!V130</f>
        <v>1</v>
      </c>
      <c r="W118" s="188">
        <f>'People Costs'!W130</f>
        <v>1</v>
      </c>
      <c r="X118" s="188">
        <f>'People Costs'!X130</f>
        <v>1</v>
      </c>
      <c r="Y118" s="188">
        <f>'People Costs'!Y130</f>
        <v>1</v>
      </c>
      <c r="Z118" s="188">
        <f>'People Costs'!Z130</f>
        <v>1</v>
      </c>
      <c r="AA118" s="188">
        <f>'People Costs'!AA130</f>
        <v>1</v>
      </c>
      <c r="AB118" s="188">
        <f>'People Costs'!AB130</f>
        <v>1</v>
      </c>
      <c r="AC118" s="188">
        <f>'People Costs'!AC130</f>
        <v>1</v>
      </c>
      <c r="AD118" s="188">
        <f>'People Costs'!AD130</f>
        <v>1</v>
      </c>
      <c r="AE118" s="188">
        <f>'People Costs'!AE130</f>
        <v>1</v>
      </c>
      <c r="AF118" s="188">
        <f>'People Costs'!AF130</f>
        <v>1</v>
      </c>
      <c r="AG118" s="188">
        <f>'People Costs'!AG130</f>
        <v>1</v>
      </c>
      <c r="AH118" s="188">
        <f>'People Costs'!AH130</f>
        <v>1</v>
      </c>
      <c r="AI118" s="188">
        <f>'People Costs'!AI130</f>
        <v>1</v>
      </c>
      <c r="AJ118" s="188">
        <f>'People Costs'!AJ130</f>
        <v>1</v>
      </c>
      <c r="AK118" s="188">
        <f>'People Costs'!AK130</f>
        <v>1</v>
      </c>
      <c r="AL118" s="188">
        <f>'People Costs'!AL130</f>
        <v>1</v>
      </c>
      <c r="AM118" s="188">
        <f>'People Costs'!AM130</f>
        <v>1</v>
      </c>
      <c r="AN118" s="188">
        <f>'People Costs'!AN130</f>
        <v>1</v>
      </c>
      <c r="AO118" s="188">
        <f>'People Costs'!AO130</f>
        <v>1</v>
      </c>
      <c r="AP118" s="188">
        <f>'People Costs'!AP130</f>
        <v>1</v>
      </c>
      <c r="AQ118" s="188">
        <f>'People Costs'!AQ130</f>
        <v>1</v>
      </c>
      <c r="AR118" s="188">
        <f>'People Costs'!AR130</f>
        <v>1</v>
      </c>
      <c r="AS118" s="188">
        <f>'People Costs'!AS130</f>
        <v>1</v>
      </c>
      <c r="AT118" s="188">
        <f>'People Costs'!AT130</f>
        <v>1</v>
      </c>
      <c r="AU118" s="188">
        <f>'People Costs'!AU130</f>
        <v>1</v>
      </c>
      <c r="AV118" s="188">
        <f>'People Costs'!AV130</f>
        <v>1</v>
      </c>
      <c r="AW118" s="188">
        <f>'People Costs'!AW130</f>
        <v>1</v>
      </c>
      <c r="AX118" s="188">
        <f>'People Costs'!AX130</f>
        <v>1</v>
      </c>
      <c r="AY118" s="188">
        <f>'People Costs'!AY130</f>
        <v>1</v>
      </c>
      <c r="AZ118" s="188">
        <f>'People Costs'!AZ130</f>
        <v>1</v>
      </c>
      <c r="BA118" s="188">
        <f>'People Costs'!BA130</f>
        <v>1</v>
      </c>
      <c r="BB118" s="188">
        <f>'People Costs'!BB130</f>
        <v>1</v>
      </c>
      <c r="BC118" s="188">
        <f>'People Costs'!BC130</f>
        <v>1</v>
      </c>
      <c r="BD118" s="188">
        <f>'People Costs'!BD130</f>
        <v>1</v>
      </c>
      <c r="BE118" s="188">
        <f>'People Costs'!BE130</f>
        <v>1</v>
      </c>
      <c r="BF118" s="188">
        <f>'People Costs'!BF130</f>
        <v>1</v>
      </c>
      <c r="BG118" s="188">
        <f>'People Costs'!BG130</f>
        <v>1</v>
      </c>
      <c r="BH118" s="188">
        <f>'People Costs'!BH130</f>
        <v>1</v>
      </c>
      <c r="BI118" s="188">
        <f>'People Costs'!BI130</f>
        <v>1</v>
      </c>
      <c r="BJ118" s="188">
        <f>'People Costs'!BJ130</f>
        <v>1</v>
      </c>
      <c r="BK118" s="188">
        <f>'People Costs'!BK130</f>
        <v>1</v>
      </c>
      <c r="BL118" s="188">
        <f>'People Costs'!BL130</f>
        <v>1</v>
      </c>
      <c r="BM118" s="188">
        <f>'People Costs'!BM130</f>
        <v>1</v>
      </c>
      <c r="BN118" s="188">
        <f>'People Costs'!BN130</f>
        <v>1</v>
      </c>
      <c r="BO118" s="188">
        <f>'People Costs'!BO130</f>
        <v>1</v>
      </c>
    </row>
    <row r="119" ht="15.75" hidden="1" customHeight="1">
      <c r="A119" s="200" t="s">
        <v>378</v>
      </c>
      <c r="B119" s="125">
        <v>0.05</v>
      </c>
      <c r="C119" s="186">
        <f t="shared" si="266"/>
        <v>1</v>
      </c>
      <c r="D119" s="186">
        <f t="shared" si="267"/>
        <v>1</v>
      </c>
      <c r="E119" s="186">
        <f t="shared" si="268"/>
        <v>1</v>
      </c>
      <c r="F119" s="186">
        <f t="shared" si="269"/>
        <v>1</v>
      </c>
      <c r="G119" s="186">
        <f t="shared" si="270"/>
        <v>1</v>
      </c>
      <c r="H119" s="188">
        <f>'People Costs'!H131</f>
        <v>0</v>
      </c>
      <c r="I119" s="188">
        <f>'People Costs'!I131</f>
        <v>0</v>
      </c>
      <c r="J119" s="188">
        <f>'People Costs'!J131</f>
        <v>0</v>
      </c>
      <c r="K119" s="188">
        <f>'People Costs'!K131</f>
        <v>0</v>
      </c>
      <c r="L119" s="188">
        <f>'People Costs'!L131</f>
        <v>0</v>
      </c>
      <c r="M119" s="188">
        <f>'People Costs'!M131</f>
        <v>0</v>
      </c>
      <c r="N119" s="188">
        <f>'People Costs'!N131</f>
        <v>0</v>
      </c>
      <c r="O119" s="188">
        <f>'People Costs'!O131</f>
        <v>0</v>
      </c>
      <c r="P119" s="188">
        <f>'People Costs'!P131</f>
        <v>0</v>
      </c>
      <c r="Q119" s="188">
        <f>'People Costs'!Q131</f>
        <v>1</v>
      </c>
      <c r="R119" s="188">
        <f>'People Costs'!R131</f>
        <v>1</v>
      </c>
      <c r="S119" s="188">
        <f>'People Costs'!S131</f>
        <v>1</v>
      </c>
      <c r="T119" s="188">
        <f>'People Costs'!T131</f>
        <v>1</v>
      </c>
      <c r="U119" s="188">
        <f>'People Costs'!U131</f>
        <v>1</v>
      </c>
      <c r="V119" s="188">
        <f>'People Costs'!V131</f>
        <v>1</v>
      </c>
      <c r="W119" s="188">
        <f>'People Costs'!W131</f>
        <v>1</v>
      </c>
      <c r="X119" s="188">
        <f>'People Costs'!X131</f>
        <v>1</v>
      </c>
      <c r="Y119" s="188">
        <f>'People Costs'!Y131</f>
        <v>1</v>
      </c>
      <c r="Z119" s="188">
        <f>'People Costs'!Z131</f>
        <v>1</v>
      </c>
      <c r="AA119" s="188">
        <f>'People Costs'!AA131</f>
        <v>1</v>
      </c>
      <c r="AB119" s="188">
        <f>'People Costs'!AB131</f>
        <v>1</v>
      </c>
      <c r="AC119" s="188">
        <f>'People Costs'!AC131</f>
        <v>1</v>
      </c>
      <c r="AD119" s="188">
        <f>'People Costs'!AD131</f>
        <v>1</v>
      </c>
      <c r="AE119" s="188">
        <f>'People Costs'!AE131</f>
        <v>1</v>
      </c>
      <c r="AF119" s="188">
        <f>'People Costs'!AF131</f>
        <v>1</v>
      </c>
      <c r="AG119" s="188">
        <f>'People Costs'!AG131</f>
        <v>1</v>
      </c>
      <c r="AH119" s="188">
        <f>'People Costs'!AH131</f>
        <v>1</v>
      </c>
      <c r="AI119" s="188">
        <f>'People Costs'!AI131</f>
        <v>1</v>
      </c>
      <c r="AJ119" s="188">
        <f>'People Costs'!AJ131</f>
        <v>1</v>
      </c>
      <c r="AK119" s="188">
        <f>'People Costs'!AK131</f>
        <v>1</v>
      </c>
      <c r="AL119" s="188">
        <f>'People Costs'!AL131</f>
        <v>1</v>
      </c>
      <c r="AM119" s="188">
        <f>'People Costs'!AM131</f>
        <v>1</v>
      </c>
      <c r="AN119" s="188">
        <f>'People Costs'!AN131</f>
        <v>1</v>
      </c>
      <c r="AO119" s="188">
        <f>'People Costs'!AO131</f>
        <v>1</v>
      </c>
      <c r="AP119" s="188">
        <f>'People Costs'!AP131</f>
        <v>1</v>
      </c>
      <c r="AQ119" s="188">
        <f>'People Costs'!AQ131</f>
        <v>1</v>
      </c>
      <c r="AR119" s="188">
        <f>'People Costs'!AR131</f>
        <v>1</v>
      </c>
      <c r="AS119" s="188">
        <f>'People Costs'!AS131</f>
        <v>1</v>
      </c>
      <c r="AT119" s="188">
        <f>'People Costs'!AT131</f>
        <v>1</v>
      </c>
      <c r="AU119" s="188">
        <f>'People Costs'!AU131</f>
        <v>1</v>
      </c>
      <c r="AV119" s="188">
        <f>'People Costs'!AV131</f>
        <v>1</v>
      </c>
      <c r="AW119" s="188">
        <f>'People Costs'!AW131</f>
        <v>1</v>
      </c>
      <c r="AX119" s="188">
        <f>'People Costs'!AX131</f>
        <v>1</v>
      </c>
      <c r="AY119" s="188">
        <f>'People Costs'!AY131</f>
        <v>1</v>
      </c>
      <c r="AZ119" s="188">
        <f>'People Costs'!AZ131</f>
        <v>1</v>
      </c>
      <c r="BA119" s="188">
        <f>'People Costs'!BA131</f>
        <v>1</v>
      </c>
      <c r="BB119" s="188">
        <f>'People Costs'!BB131</f>
        <v>1</v>
      </c>
      <c r="BC119" s="188">
        <f>'People Costs'!BC131</f>
        <v>1</v>
      </c>
      <c r="BD119" s="188">
        <f>'People Costs'!BD131</f>
        <v>1</v>
      </c>
      <c r="BE119" s="188">
        <f>'People Costs'!BE131</f>
        <v>1</v>
      </c>
      <c r="BF119" s="188">
        <f>'People Costs'!BF131</f>
        <v>1</v>
      </c>
      <c r="BG119" s="188">
        <f>'People Costs'!BG131</f>
        <v>1</v>
      </c>
      <c r="BH119" s="188">
        <f>'People Costs'!BH131</f>
        <v>1</v>
      </c>
      <c r="BI119" s="188">
        <f>'People Costs'!BI131</f>
        <v>1</v>
      </c>
      <c r="BJ119" s="188">
        <f>'People Costs'!BJ131</f>
        <v>1</v>
      </c>
      <c r="BK119" s="188">
        <f>'People Costs'!BK131</f>
        <v>1</v>
      </c>
      <c r="BL119" s="188">
        <f>'People Costs'!BL131</f>
        <v>1</v>
      </c>
      <c r="BM119" s="188">
        <f>'People Costs'!BM131</f>
        <v>1</v>
      </c>
      <c r="BN119" s="188">
        <f>'People Costs'!BN131</f>
        <v>1</v>
      </c>
      <c r="BO119" s="188">
        <f>'People Costs'!BO131</f>
        <v>1</v>
      </c>
    </row>
    <row r="120" ht="15.75" hidden="1" customHeight="1">
      <c r="A120" s="200" t="s">
        <v>379</v>
      </c>
      <c r="B120" s="125">
        <v>0.05</v>
      </c>
      <c r="C120" s="186">
        <f t="shared" si="266"/>
        <v>0</v>
      </c>
      <c r="D120" s="186">
        <f t="shared" si="267"/>
        <v>1</v>
      </c>
      <c r="E120" s="186">
        <f t="shared" si="268"/>
        <v>1</v>
      </c>
      <c r="F120" s="186">
        <f t="shared" si="269"/>
        <v>1</v>
      </c>
      <c r="G120" s="186">
        <f t="shared" si="270"/>
        <v>1</v>
      </c>
      <c r="H120" s="188">
        <f>'People Costs'!H132</f>
        <v>0</v>
      </c>
      <c r="I120" s="188">
        <f>'People Costs'!I132</f>
        <v>0</v>
      </c>
      <c r="J120" s="188">
        <f>'People Costs'!J132</f>
        <v>0</v>
      </c>
      <c r="K120" s="188">
        <f>'People Costs'!K132</f>
        <v>0</v>
      </c>
      <c r="L120" s="188">
        <f>'People Costs'!L132</f>
        <v>0</v>
      </c>
      <c r="M120" s="188">
        <f>'People Costs'!M132</f>
        <v>0</v>
      </c>
      <c r="N120" s="188">
        <f>'People Costs'!N132</f>
        <v>0</v>
      </c>
      <c r="O120" s="188">
        <f>'People Costs'!O132</f>
        <v>0</v>
      </c>
      <c r="P120" s="188">
        <f>'People Costs'!P132</f>
        <v>0</v>
      </c>
      <c r="Q120" s="188">
        <f>'People Costs'!Q132</f>
        <v>0</v>
      </c>
      <c r="R120" s="188">
        <f>'People Costs'!R132</f>
        <v>0</v>
      </c>
      <c r="S120" s="188">
        <f>'People Costs'!S132</f>
        <v>0</v>
      </c>
      <c r="T120" s="188">
        <f>'People Costs'!T132</f>
        <v>0</v>
      </c>
      <c r="U120" s="188">
        <f>'People Costs'!U132</f>
        <v>0</v>
      </c>
      <c r="V120" s="188">
        <f>'People Costs'!V132</f>
        <v>0</v>
      </c>
      <c r="W120" s="188">
        <f>'People Costs'!W132</f>
        <v>0</v>
      </c>
      <c r="X120" s="188">
        <f>'People Costs'!X132</f>
        <v>0</v>
      </c>
      <c r="Y120" s="188">
        <f>'People Costs'!Y132</f>
        <v>0</v>
      </c>
      <c r="Z120" s="188">
        <f>'People Costs'!Z132</f>
        <v>0</v>
      </c>
      <c r="AA120" s="188">
        <f>'People Costs'!AA132</f>
        <v>1</v>
      </c>
      <c r="AB120" s="188">
        <f>'People Costs'!AB132</f>
        <v>1</v>
      </c>
      <c r="AC120" s="188">
        <f>'People Costs'!AC132</f>
        <v>1</v>
      </c>
      <c r="AD120" s="188">
        <f>'People Costs'!AD132</f>
        <v>1</v>
      </c>
      <c r="AE120" s="188">
        <f>'People Costs'!AE132</f>
        <v>1</v>
      </c>
      <c r="AF120" s="188">
        <f>'People Costs'!AF132</f>
        <v>1</v>
      </c>
      <c r="AG120" s="188">
        <f>'People Costs'!AG132</f>
        <v>1</v>
      </c>
      <c r="AH120" s="188">
        <f>'People Costs'!AH132</f>
        <v>1</v>
      </c>
      <c r="AI120" s="188">
        <f>'People Costs'!AI132</f>
        <v>1</v>
      </c>
      <c r="AJ120" s="188">
        <f>'People Costs'!AJ132</f>
        <v>1</v>
      </c>
      <c r="AK120" s="188">
        <f>'People Costs'!AK132</f>
        <v>1</v>
      </c>
      <c r="AL120" s="188">
        <f>'People Costs'!AL132</f>
        <v>1</v>
      </c>
      <c r="AM120" s="188">
        <f>'People Costs'!AM132</f>
        <v>1</v>
      </c>
      <c r="AN120" s="188">
        <f>'People Costs'!AN132</f>
        <v>1</v>
      </c>
      <c r="AO120" s="188">
        <f>'People Costs'!AO132</f>
        <v>1</v>
      </c>
      <c r="AP120" s="188">
        <f>'People Costs'!AP132</f>
        <v>1</v>
      </c>
      <c r="AQ120" s="188">
        <f>'People Costs'!AQ132</f>
        <v>1</v>
      </c>
      <c r="AR120" s="188">
        <f>'People Costs'!AR132</f>
        <v>1</v>
      </c>
      <c r="AS120" s="188">
        <f>'People Costs'!AS132</f>
        <v>1</v>
      </c>
      <c r="AT120" s="188">
        <f>'People Costs'!AT132</f>
        <v>1</v>
      </c>
      <c r="AU120" s="188">
        <f>'People Costs'!AU132</f>
        <v>1</v>
      </c>
      <c r="AV120" s="188">
        <f>'People Costs'!AV132</f>
        <v>1</v>
      </c>
      <c r="AW120" s="188">
        <f>'People Costs'!AW132</f>
        <v>1</v>
      </c>
      <c r="AX120" s="188">
        <f>'People Costs'!AX132</f>
        <v>1</v>
      </c>
      <c r="AY120" s="188">
        <f>'People Costs'!AY132</f>
        <v>1</v>
      </c>
      <c r="AZ120" s="188">
        <f>'People Costs'!AZ132</f>
        <v>1</v>
      </c>
      <c r="BA120" s="188">
        <f>'People Costs'!BA132</f>
        <v>1</v>
      </c>
      <c r="BB120" s="188">
        <f>'People Costs'!BB132</f>
        <v>1</v>
      </c>
      <c r="BC120" s="188">
        <f>'People Costs'!BC132</f>
        <v>1</v>
      </c>
      <c r="BD120" s="188">
        <f>'People Costs'!BD132</f>
        <v>1</v>
      </c>
      <c r="BE120" s="188">
        <f>'People Costs'!BE132</f>
        <v>1</v>
      </c>
      <c r="BF120" s="188">
        <f>'People Costs'!BF132</f>
        <v>1</v>
      </c>
      <c r="BG120" s="188">
        <f>'People Costs'!BG132</f>
        <v>1</v>
      </c>
      <c r="BH120" s="188">
        <f>'People Costs'!BH132</f>
        <v>1</v>
      </c>
      <c r="BI120" s="188">
        <f>'People Costs'!BI132</f>
        <v>1</v>
      </c>
      <c r="BJ120" s="188">
        <f>'People Costs'!BJ132</f>
        <v>1</v>
      </c>
      <c r="BK120" s="188">
        <f>'People Costs'!BK132</f>
        <v>1</v>
      </c>
      <c r="BL120" s="188">
        <f>'People Costs'!BL132</f>
        <v>1</v>
      </c>
      <c r="BM120" s="188">
        <f>'People Costs'!BM132</f>
        <v>1</v>
      </c>
      <c r="BN120" s="188">
        <f>'People Costs'!BN132</f>
        <v>1</v>
      </c>
      <c r="BO120" s="188">
        <f>'People Costs'!BO132</f>
        <v>1</v>
      </c>
    </row>
    <row r="121" ht="15.75" hidden="1" customHeight="1">
      <c r="A121" s="4" t="str">
        <f t="shared" ref="A121:A124" si="271">A67</f>
        <v>Client Support Engineer</v>
      </c>
      <c r="B121" s="125">
        <v>0.05</v>
      </c>
      <c r="C121" s="186">
        <f t="shared" si="266"/>
        <v>0</v>
      </c>
      <c r="D121" s="186">
        <f t="shared" si="267"/>
        <v>1</v>
      </c>
      <c r="E121" s="186">
        <f t="shared" si="268"/>
        <v>1</v>
      </c>
      <c r="F121" s="186">
        <f t="shared" si="269"/>
        <v>1</v>
      </c>
      <c r="G121" s="186">
        <f t="shared" si="270"/>
        <v>1</v>
      </c>
      <c r="H121" s="188">
        <f>'People Costs'!H133</f>
        <v>0</v>
      </c>
      <c r="I121" s="188">
        <f>'People Costs'!I133</f>
        <v>0</v>
      </c>
      <c r="J121" s="188">
        <f>'People Costs'!J133</f>
        <v>0</v>
      </c>
      <c r="K121" s="188">
        <f>'People Costs'!K133</f>
        <v>0</v>
      </c>
      <c r="L121" s="188">
        <f>'People Costs'!L133</f>
        <v>0</v>
      </c>
      <c r="M121" s="188">
        <f>'People Costs'!M133</f>
        <v>0</v>
      </c>
      <c r="N121" s="188">
        <f>'People Costs'!N133</f>
        <v>0</v>
      </c>
      <c r="O121" s="188">
        <f>'People Costs'!O133</f>
        <v>0</v>
      </c>
      <c r="P121" s="188">
        <f>'People Costs'!P133</f>
        <v>0</v>
      </c>
      <c r="Q121" s="188">
        <f>'People Costs'!Q133</f>
        <v>0</v>
      </c>
      <c r="R121" s="188">
        <f>'People Costs'!R133</f>
        <v>0</v>
      </c>
      <c r="S121" s="188">
        <f>'People Costs'!S133</f>
        <v>0</v>
      </c>
      <c r="T121" s="188">
        <f>'People Costs'!T133</f>
        <v>0</v>
      </c>
      <c r="U121" s="188">
        <f>'People Costs'!U133</f>
        <v>0</v>
      </c>
      <c r="V121" s="188">
        <f>'People Costs'!V133</f>
        <v>0</v>
      </c>
      <c r="W121" s="188">
        <f>'People Costs'!W133</f>
        <v>0</v>
      </c>
      <c r="X121" s="188">
        <f>'People Costs'!X133</f>
        <v>0</v>
      </c>
      <c r="Y121" s="188">
        <f>'People Costs'!Y133</f>
        <v>0</v>
      </c>
      <c r="Z121" s="188">
        <f>'People Costs'!Z133</f>
        <v>0</v>
      </c>
      <c r="AA121" s="188">
        <f>'People Costs'!AA133</f>
        <v>1</v>
      </c>
      <c r="AB121" s="188">
        <f>'People Costs'!AB133</f>
        <v>1</v>
      </c>
      <c r="AC121" s="188">
        <f>'People Costs'!AC133</f>
        <v>1</v>
      </c>
      <c r="AD121" s="188">
        <f>'People Costs'!AD133</f>
        <v>1</v>
      </c>
      <c r="AE121" s="188">
        <f>'People Costs'!AE133</f>
        <v>1</v>
      </c>
      <c r="AF121" s="188">
        <f>'People Costs'!AF133</f>
        <v>1</v>
      </c>
      <c r="AG121" s="188">
        <f>'People Costs'!AG133</f>
        <v>1</v>
      </c>
      <c r="AH121" s="188">
        <f>'People Costs'!AH133</f>
        <v>1</v>
      </c>
      <c r="AI121" s="188">
        <f>'People Costs'!AI133</f>
        <v>1</v>
      </c>
      <c r="AJ121" s="188">
        <f>'People Costs'!AJ133</f>
        <v>1</v>
      </c>
      <c r="AK121" s="188">
        <f>'People Costs'!AK133</f>
        <v>1</v>
      </c>
      <c r="AL121" s="188">
        <f>'People Costs'!AL133</f>
        <v>1</v>
      </c>
      <c r="AM121" s="188">
        <f>'People Costs'!AM133</f>
        <v>1</v>
      </c>
      <c r="AN121" s="188">
        <f>'People Costs'!AN133</f>
        <v>1</v>
      </c>
      <c r="AO121" s="188">
        <f>'People Costs'!AO133</f>
        <v>1</v>
      </c>
      <c r="AP121" s="188">
        <f>'People Costs'!AP133</f>
        <v>1</v>
      </c>
      <c r="AQ121" s="188">
        <f>'People Costs'!AQ133</f>
        <v>1</v>
      </c>
      <c r="AR121" s="188">
        <f>'People Costs'!AR133</f>
        <v>1</v>
      </c>
      <c r="AS121" s="188">
        <f>'People Costs'!AS133</f>
        <v>1</v>
      </c>
      <c r="AT121" s="188">
        <f>'People Costs'!AT133</f>
        <v>1</v>
      </c>
      <c r="AU121" s="188">
        <f>'People Costs'!AU133</f>
        <v>1</v>
      </c>
      <c r="AV121" s="188">
        <f>'People Costs'!AV133</f>
        <v>1</v>
      </c>
      <c r="AW121" s="188">
        <f>'People Costs'!AW133</f>
        <v>1</v>
      </c>
      <c r="AX121" s="188">
        <f>'People Costs'!AX133</f>
        <v>1</v>
      </c>
      <c r="AY121" s="188">
        <f>'People Costs'!AY133</f>
        <v>1</v>
      </c>
      <c r="AZ121" s="188">
        <f>'People Costs'!AZ133</f>
        <v>1</v>
      </c>
      <c r="BA121" s="188">
        <f>'People Costs'!BA133</f>
        <v>1</v>
      </c>
      <c r="BB121" s="188">
        <f>'People Costs'!BB133</f>
        <v>1</v>
      </c>
      <c r="BC121" s="188">
        <f>'People Costs'!BC133</f>
        <v>1</v>
      </c>
      <c r="BD121" s="188">
        <f>'People Costs'!BD133</f>
        <v>1</v>
      </c>
      <c r="BE121" s="188">
        <f>'People Costs'!BE133</f>
        <v>1</v>
      </c>
      <c r="BF121" s="188">
        <f>'People Costs'!BF133</f>
        <v>1</v>
      </c>
      <c r="BG121" s="188">
        <f>'People Costs'!BG133</f>
        <v>1</v>
      </c>
      <c r="BH121" s="188">
        <f>'People Costs'!BH133</f>
        <v>1</v>
      </c>
      <c r="BI121" s="188">
        <f>'People Costs'!BI133</f>
        <v>1</v>
      </c>
      <c r="BJ121" s="188">
        <f>'People Costs'!BJ133</f>
        <v>1</v>
      </c>
      <c r="BK121" s="188">
        <f>'People Costs'!BK133</f>
        <v>1</v>
      </c>
      <c r="BL121" s="188">
        <f>'People Costs'!BL133</f>
        <v>1</v>
      </c>
      <c r="BM121" s="188">
        <f>'People Costs'!BM133</f>
        <v>1</v>
      </c>
      <c r="BN121" s="188">
        <f>'People Costs'!BN133</f>
        <v>1</v>
      </c>
      <c r="BO121" s="188">
        <f>'People Costs'!BO133</f>
        <v>1</v>
      </c>
    </row>
    <row r="122" ht="15.75" hidden="1" customHeight="1">
      <c r="A122" s="4" t="str">
        <f t="shared" si="271"/>
        <v>Position 12</v>
      </c>
      <c r="B122" s="125">
        <v>0.05</v>
      </c>
      <c r="C122" s="186">
        <f t="shared" si="266"/>
        <v>0</v>
      </c>
      <c r="D122" s="186">
        <f t="shared" si="267"/>
        <v>1</v>
      </c>
      <c r="E122" s="186">
        <f t="shared" si="268"/>
        <v>1</v>
      </c>
      <c r="F122" s="186">
        <f t="shared" si="269"/>
        <v>1</v>
      </c>
      <c r="G122" s="186">
        <f t="shared" si="270"/>
        <v>1</v>
      </c>
      <c r="H122" s="188">
        <f>'People Costs'!H134</f>
        <v>0</v>
      </c>
      <c r="I122" s="188">
        <f>'People Costs'!I134</f>
        <v>0</v>
      </c>
      <c r="J122" s="188">
        <f>'People Costs'!J134</f>
        <v>0</v>
      </c>
      <c r="K122" s="188">
        <f>'People Costs'!K134</f>
        <v>0</v>
      </c>
      <c r="L122" s="188">
        <f>'People Costs'!L134</f>
        <v>0</v>
      </c>
      <c r="M122" s="188">
        <f>'People Costs'!M134</f>
        <v>0</v>
      </c>
      <c r="N122" s="188">
        <f>'People Costs'!N134</f>
        <v>0</v>
      </c>
      <c r="O122" s="188">
        <f>'People Costs'!O134</f>
        <v>0</v>
      </c>
      <c r="P122" s="188">
        <f>'People Costs'!P134</f>
        <v>0</v>
      </c>
      <c r="Q122" s="188">
        <f>'People Costs'!Q134</f>
        <v>0</v>
      </c>
      <c r="R122" s="188">
        <f>'People Costs'!R134</f>
        <v>0</v>
      </c>
      <c r="S122" s="188">
        <f>'People Costs'!S134</f>
        <v>0</v>
      </c>
      <c r="T122" s="188">
        <f>'People Costs'!T134</f>
        <v>0</v>
      </c>
      <c r="U122" s="188">
        <f>'People Costs'!U134</f>
        <v>0</v>
      </c>
      <c r="V122" s="188">
        <f>'People Costs'!V134</f>
        <v>0</v>
      </c>
      <c r="W122" s="188">
        <f>'People Costs'!W134</f>
        <v>0</v>
      </c>
      <c r="X122" s="188">
        <f>'People Costs'!X134</f>
        <v>0</v>
      </c>
      <c r="Y122" s="188">
        <f>'People Costs'!Y134</f>
        <v>0</v>
      </c>
      <c r="Z122" s="188">
        <f>'People Costs'!Z134</f>
        <v>0</v>
      </c>
      <c r="AA122" s="188">
        <f>'People Costs'!AA134</f>
        <v>1</v>
      </c>
      <c r="AB122" s="188">
        <f>'People Costs'!AB134</f>
        <v>1</v>
      </c>
      <c r="AC122" s="188">
        <f>'People Costs'!AC134</f>
        <v>1</v>
      </c>
      <c r="AD122" s="188">
        <f>'People Costs'!AD134</f>
        <v>1</v>
      </c>
      <c r="AE122" s="188">
        <f>'People Costs'!AE134</f>
        <v>1</v>
      </c>
      <c r="AF122" s="188">
        <f>'People Costs'!AF134</f>
        <v>1</v>
      </c>
      <c r="AG122" s="188">
        <f>'People Costs'!AG134</f>
        <v>1</v>
      </c>
      <c r="AH122" s="188">
        <f>'People Costs'!AH134</f>
        <v>1</v>
      </c>
      <c r="AI122" s="188">
        <f>'People Costs'!AI134</f>
        <v>1</v>
      </c>
      <c r="AJ122" s="188">
        <f>'People Costs'!AJ134</f>
        <v>1</v>
      </c>
      <c r="AK122" s="188">
        <f>'People Costs'!AK134</f>
        <v>1</v>
      </c>
      <c r="AL122" s="188">
        <f>'People Costs'!AL134</f>
        <v>1</v>
      </c>
      <c r="AM122" s="188">
        <f>'People Costs'!AM134</f>
        <v>1</v>
      </c>
      <c r="AN122" s="188">
        <f>'People Costs'!AN134</f>
        <v>1</v>
      </c>
      <c r="AO122" s="188">
        <f>'People Costs'!AO134</f>
        <v>1</v>
      </c>
      <c r="AP122" s="188">
        <f>'People Costs'!AP134</f>
        <v>1</v>
      </c>
      <c r="AQ122" s="188">
        <f>'People Costs'!AQ134</f>
        <v>1</v>
      </c>
      <c r="AR122" s="188">
        <f>'People Costs'!AR134</f>
        <v>1</v>
      </c>
      <c r="AS122" s="188">
        <f>'People Costs'!AS134</f>
        <v>1</v>
      </c>
      <c r="AT122" s="188">
        <f>'People Costs'!AT134</f>
        <v>1</v>
      </c>
      <c r="AU122" s="188">
        <f>'People Costs'!AU134</f>
        <v>1</v>
      </c>
      <c r="AV122" s="188">
        <f>'People Costs'!AV134</f>
        <v>1</v>
      </c>
      <c r="AW122" s="188">
        <f>'People Costs'!AW134</f>
        <v>1</v>
      </c>
      <c r="AX122" s="188">
        <f>'People Costs'!AX134</f>
        <v>1</v>
      </c>
      <c r="AY122" s="188">
        <f>'People Costs'!AY134</f>
        <v>1</v>
      </c>
      <c r="AZ122" s="188">
        <f>'People Costs'!AZ134</f>
        <v>1</v>
      </c>
      <c r="BA122" s="188">
        <f>'People Costs'!BA134</f>
        <v>1</v>
      </c>
      <c r="BB122" s="188">
        <f>'People Costs'!BB134</f>
        <v>1</v>
      </c>
      <c r="BC122" s="188">
        <f>'People Costs'!BC134</f>
        <v>1</v>
      </c>
      <c r="BD122" s="188">
        <f>'People Costs'!BD134</f>
        <v>1</v>
      </c>
      <c r="BE122" s="188">
        <f>'People Costs'!BE134</f>
        <v>1</v>
      </c>
      <c r="BF122" s="188">
        <f>'People Costs'!BF134</f>
        <v>1</v>
      </c>
      <c r="BG122" s="188">
        <f>'People Costs'!BG134</f>
        <v>1</v>
      </c>
      <c r="BH122" s="188">
        <f>'People Costs'!BH134</f>
        <v>1</v>
      </c>
      <c r="BI122" s="188">
        <f>'People Costs'!BI134</f>
        <v>1</v>
      </c>
      <c r="BJ122" s="188">
        <f>'People Costs'!BJ134</f>
        <v>1</v>
      </c>
      <c r="BK122" s="188">
        <f>'People Costs'!BK134</f>
        <v>1</v>
      </c>
      <c r="BL122" s="188">
        <f>'People Costs'!BL134</f>
        <v>1</v>
      </c>
      <c r="BM122" s="188">
        <f>'People Costs'!BM134</f>
        <v>1</v>
      </c>
      <c r="BN122" s="188">
        <f>'People Costs'!BN134</f>
        <v>1</v>
      </c>
      <c r="BO122" s="188">
        <f>'People Costs'!BO134</f>
        <v>1</v>
      </c>
    </row>
    <row r="123" ht="15.75" hidden="1" customHeight="1">
      <c r="A123" s="4" t="str">
        <f t="shared" si="271"/>
        <v>Position 13</v>
      </c>
      <c r="B123" s="125">
        <v>0.05</v>
      </c>
      <c r="C123" s="186">
        <f t="shared" si="266"/>
        <v>0</v>
      </c>
      <c r="D123" s="186">
        <f t="shared" si="267"/>
        <v>1</v>
      </c>
      <c r="E123" s="186">
        <f t="shared" si="268"/>
        <v>1</v>
      </c>
      <c r="F123" s="186">
        <f t="shared" si="269"/>
        <v>1</v>
      </c>
      <c r="G123" s="186">
        <f t="shared" si="270"/>
        <v>1</v>
      </c>
      <c r="H123" s="188">
        <f>'People Costs'!H135</f>
        <v>0</v>
      </c>
      <c r="I123" s="188">
        <f>'People Costs'!I135</f>
        <v>0</v>
      </c>
      <c r="J123" s="188">
        <f>'People Costs'!J135</f>
        <v>0</v>
      </c>
      <c r="K123" s="188">
        <f>'People Costs'!K135</f>
        <v>0</v>
      </c>
      <c r="L123" s="188">
        <f>'People Costs'!L135</f>
        <v>0</v>
      </c>
      <c r="M123" s="188">
        <f>'People Costs'!M135</f>
        <v>0</v>
      </c>
      <c r="N123" s="188">
        <f>'People Costs'!N135</f>
        <v>0</v>
      </c>
      <c r="O123" s="188">
        <f>'People Costs'!O135</f>
        <v>0</v>
      </c>
      <c r="P123" s="188">
        <f>'People Costs'!P135</f>
        <v>0</v>
      </c>
      <c r="Q123" s="188">
        <f>'People Costs'!Q135</f>
        <v>0</v>
      </c>
      <c r="R123" s="188">
        <f>'People Costs'!R135</f>
        <v>0</v>
      </c>
      <c r="S123" s="188">
        <f>'People Costs'!S135</f>
        <v>0</v>
      </c>
      <c r="T123" s="188">
        <f>'People Costs'!T135</f>
        <v>0</v>
      </c>
      <c r="U123" s="188">
        <f>'People Costs'!U135</f>
        <v>0</v>
      </c>
      <c r="V123" s="188">
        <f>'People Costs'!V135</f>
        <v>0</v>
      </c>
      <c r="W123" s="188">
        <f>'People Costs'!W135</f>
        <v>0</v>
      </c>
      <c r="X123" s="188">
        <f>'People Costs'!X135</f>
        <v>0</v>
      </c>
      <c r="Y123" s="188">
        <f>'People Costs'!Y135</f>
        <v>0</v>
      </c>
      <c r="Z123" s="188">
        <f>'People Costs'!Z135</f>
        <v>0</v>
      </c>
      <c r="AA123" s="188">
        <f>'People Costs'!AA135</f>
        <v>1</v>
      </c>
      <c r="AB123" s="188">
        <f>'People Costs'!AB135</f>
        <v>1</v>
      </c>
      <c r="AC123" s="188">
        <f>'People Costs'!AC135</f>
        <v>1</v>
      </c>
      <c r="AD123" s="188">
        <f>'People Costs'!AD135</f>
        <v>1</v>
      </c>
      <c r="AE123" s="188">
        <f>'People Costs'!AE135</f>
        <v>1</v>
      </c>
      <c r="AF123" s="188">
        <f>'People Costs'!AF135</f>
        <v>1</v>
      </c>
      <c r="AG123" s="188">
        <f>'People Costs'!AG135</f>
        <v>1</v>
      </c>
      <c r="AH123" s="188">
        <f>'People Costs'!AH135</f>
        <v>1</v>
      </c>
      <c r="AI123" s="188">
        <f>'People Costs'!AI135</f>
        <v>1</v>
      </c>
      <c r="AJ123" s="188">
        <f>'People Costs'!AJ135</f>
        <v>1</v>
      </c>
      <c r="AK123" s="188">
        <f>'People Costs'!AK135</f>
        <v>1</v>
      </c>
      <c r="AL123" s="188">
        <f>'People Costs'!AL135</f>
        <v>1</v>
      </c>
      <c r="AM123" s="188">
        <f>'People Costs'!AM135</f>
        <v>1</v>
      </c>
      <c r="AN123" s="188">
        <f>'People Costs'!AN135</f>
        <v>1</v>
      </c>
      <c r="AO123" s="188">
        <f>'People Costs'!AO135</f>
        <v>1</v>
      </c>
      <c r="AP123" s="188">
        <f>'People Costs'!AP135</f>
        <v>1</v>
      </c>
      <c r="AQ123" s="188">
        <f>'People Costs'!AQ135</f>
        <v>1</v>
      </c>
      <c r="AR123" s="188">
        <f>'People Costs'!AR135</f>
        <v>1</v>
      </c>
      <c r="AS123" s="188">
        <f>'People Costs'!AS135</f>
        <v>1</v>
      </c>
      <c r="AT123" s="188">
        <f>'People Costs'!AT135</f>
        <v>1</v>
      </c>
      <c r="AU123" s="188">
        <f>'People Costs'!AU135</f>
        <v>1</v>
      </c>
      <c r="AV123" s="188">
        <f>'People Costs'!AV135</f>
        <v>1</v>
      </c>
      <c r="AW123" s="188">
        <f>'People Costs'!AW135</f>
        <v>1</v>
      </c>
      <c r="AX123" s="188">
        <f>'People Costs'!AX135</f>
        <v>1</v>
      </c>
      <c r="AY123" s="188">
        <f>'People Costs'!AY135</f>
        <v>1</v>
      </c>
      <c r="AZ123" s="188">
        <f>'People Costs'!AZ135</f>
        <v>1</v>
      </c>
      <c r="BA123" s="188">
        <f>'People Costs'!BA135</f>
        <v>1</v>
      </c>
      <c r="BB123" s="188">
        <f>'People Costs'!BB135</f>
        <v>1</v>
      </c>
      <c r="BC123" s="188">
        <f>'People Costs'!BC135</f>
        <v>1</v>
      </c>
      <c r="BD123" s="188">
        <f>'People Costs'!BD135</f>
        <v>1</v>
      </c>
      <c r="BE123" s="188">
        <f>'People Costs'!BE135</f>
        <v>1</v>
      </c>
      <c r="BF123" s="188">
        <f>'People Costs'!BF135</f>
        <v>1</v>
      </c>
      <c r="BG123" s="188">
        <f>'People Costs'!BG135</f>
        <v>1</v>
      </c>
      <c r="BH123" s="188">
        <f>'People Costs'!BH135</f>
        <v>1</v>
      </c>
      <c r="BI123" s="188">
        <f>'People Costs'!BI135</f>
        <v>1</v>
      </c>
      <c r="BJ123" s="188">
        <f>'People Costs'!BJ135</f>
        <v>1</v>
      </c>
      <c r="BK123" s="188">
        <f>'People Costs'!BK135</f>
        <v>1</v>
      </c>
      <c r="BL123" s="188">
        <f>'People Costs'!BL135</f>
        <v>1</v>
      </c>
      <c r="BM123" s="188">
        <f>'People Costs'!BM135</f>
        <v>1</v>
      </c>
      <c r="BN123" s="188">
        <f>'People Costs'!BN135</f>
        <v>1</v>
      </c>
      <c r="BO123" s="188">
        <f>'People Costs'!BO135</f>
        <v>1</v>
      </c>
    </row>
    <row r="124" ht="15.75" hidden="1" customHeight="1">
      <c r="A124" s="4" t="str">
        <f t="shared" si="271"/>
        <v>Position 14</v>
      </c>
      <c r="B124" s="125">
        <v>0.05</v>
      </c>
      <c r="C124" s="186">
        <f t="shared" si="266"/>
        <v>0</v>
      </c>
      <c r="D124" s="186">
        <f t="shared" si="267"/>
        <v>1</v>
      </c>
      <c r="E124" s="186">
        <f t="shared" si="268"/>
        <v>1</v>
      </c>
      <c r="F124" s="186">
        <f t="shared" si="269"/>
        <v>1</v>
      </c>
      <c r="G124" s="186">
        <f t="shared" si="270"/>
        <v>1</v>
      </c>
      <c r="H124" s="188">
        <f>'People Costs'!H136</f>
        <v>0</v>
      </c>
      <c r="I124" s="188">
        <f>'People Costs'!I136</f>
        <v>0</v>
      </c>
      <c r="J124" s="188">
        <f>'People Costs'!J136</f>
        <v>0</v>
      </c>
      <c r="K124" s="188">
        <f>'People Costs'!K136</f>
        <v>0</v>
      </c>
      <c r="L124" s="188">
        <f>'People Costs'!L136</f>
        <v>0</v>
      </c>
      <c r="M124" s="188">
        <f>'People Costs'!M136</f>
        <v>0</v>
      </c>
      <c r="N124" s="188">
        <f>'People Costs'!N136</f>
        <v>0</v>
      </c>
      <c r="O124" s="188">
        <f>'People Costs'!O136</f>
        <v>0</v>
      </c>
      <c r="P124" s="188">
        <f>'People Costs'!P136</f>
        <v>0</v>
      </c>
      <c r="Q124" s="188">
        <f>'People Costs'!Q136</f>
        <v>0</v>
      </c>
      <c r="R124" s="188">
        <f>'People Costs'!R136</f>
        <v>0</v>
      </c>
      <c r="S124" s="188">
        <f>'People Costs'!S136</f>
        <v>0</v>
      </c>
      <c r="T124" s="188">
        <f>'People Costs'!T136</f>
        <v>0</v>
      </c>
      <c r="U124" s="188">
        <f>'People Costs'!U136</f>
        <v>0</v>
      </c>
      <c r="V124" s="188">
        <f>'People Costs'!V136</f>
        <v>0</v>
      </c>
      <c r="W124" s="188">
        <f>'People Costs'!W136</f>
        <v>0</v>
      </c>
      <c r="X124" s="188">
        <f>'People Costs'!X136</f>
        <v>0</v>
      </c>
      <c r="Y124" s="188">
        <f>'People Costs'!Y136</f>
        <v>0</v>
      </c>
      <c r="Z124" s="188">
        <f>'People Costs'!Z136</f>
        <v>0</v>
      </c>
      <c r="AA124" s="188">
        <f>'People Costs'!AA136</f>
        <v>1</v>
      </c>
      <c r="AB124" s="188">
        <f>'People Costs'!AB136</f>
        <v>1</v>
      </c>
      <c r="AC124" s="188">
        <f>'People Costs'!AC136</f>
        <v>1</v>
      </c>
      <c r="AD124" s="188">
        <f>'People Costs'!AD136</f>
        <v>1</v>
      </c>
      <c r="AE124" s="188">
        <f>'People Costs'!AE136</f>
        <v>1</v>
      </c>
      <c r="AF124" s="188">
        <f>'People Costs'!AF136</f>
        <v>1</v>
      </c>
      <c r="AG124" s="188">
        <f>'People Costs'!AG136</f>
        <v>1</v>
      </c>
      <c r="AH124" s="188">
        <f>'People Costs'!AH136</f>
        <v>1</v>
      </c>
      <c r="AI124" s="188">
        <f>'People Costs'!AI136</f>
        <v>1</v>
      </c>
      <c r="AJ124" s="188">
        <f>'People Costs'!AJ136</f>
        <v>1</v>
      </c>
      <c r="AK124" s="188">
        <f>'People Costs'!AK136</f>
        <v>1</v>
      </c>
      <c r="AL124" s="188">
        <f>'People Costs'!AL136</f>
        <v>1</v>
      </c>
      <c r="AM124" s="188">
        <f>'People Costs'!AM136</f>
        <v>1</v>
      </c>
      <c r="AN124" s="188">
        <f>'People Costs'!AN136</f>
        <v>1</v>
      </c>
      <c r="AO124" s="188">
        <f>'People Costs'!AO136</f>
        <v>1</v>
      </c>
      <c r="AP124" s="188">
        <f>'People Costs'!AP136</f>
        <v>1</v>
      </c>
      <c r="AQ124" s="188">
        <f>'People Costs'!AQ136</f>
        <v>1</v>
      </c>
      <c r="AR124" s="188">
        <f>'People Costs'!AR136</f>
        <v>1</v>
      </c>
      <c r="AS124" s="188">
        <f>'People Costs'!AS136</f>
        <v>1</v>
      </c>
      <c r="AT124" s="188">
        <f>'People Costs'!AT136</f>
        <v>1</v>
      </c>
      <c r="AU124" s="188">
        <f>'People Costs'!AU136</f>
        <v>1</v>
      </c>
      <c r="AV124" s="188">
        <f>'People Costs'!AV136</f>
        <v>1</v>
      </c>
      <c r="AW124" s="188">
        <f>'People Costs'!AW136</f>
        <v>1</v>
      </c>
      <c r="AX124" s="188">
        <f>'People Costs'!AX136</f>
        <v>1</v>
      </c>
      <c r="AY124" s="188">
        <f>'People Costs'!AY136</f>
        <v>1</v>
      </c>
      <c r="AZ124" s="188">
        <f>'People Costs'!AZ136</f>
        <v>1</v>
      </c>
      <c r="BA124" s="188">
        <f>'People Costs'!BA136</f>
        <v>1</v>
      </c>
      <c r="BB124" s="188">
        <f>'People Costs'!BB136</f>
        <v>1</v>
      </c>
      <c r="BC124" s="188">
        <f>'People Costs'!BC136</f>
        <v>1</v>
      </c>
      <c r="BD124" s="188">
        <f>'People Costs'!BD136</f>
        <v>1</v>
      </c>
      <c r="BE124" s="188">
        <f>'People Costs'!BE136</f>
        <v>1</v>
      </c>
      <c r="BF124" s="188">
        <f>'People Costs'!BF136</f>
        <v>1</v>
      </c>
      <c r="BG124" s="188">
        <f>'People Costs'!BG136</f>
        <v>1</v>
      </c>
      <c r="BH124" s="188">
        <f>'People Costs'!BH136</f>
        <v>1</v>
      </c>
      <c r="BI124" s="188">
        <f>'People Costs'!BI136</f>
        <v>1</v>
      </c>
      <c r="BJ124" s="188">
        <f>'People Costs'!BJ136</f>
        <v>1</v>
      </c>
      <c r="BK124" s="188">
        <f>'People Costs'!BK136</f>
        <v>1</v>
      </c>
      <c r="BL124" s="188">
        <f>'People Costs'!BL136</f>
        <v>1</v>
      </c>
      <c r="BM124" s="188">
        <f>'People Costs'!BM136</f>
        <v>1</v>
      </c>
      <c r="BN124" s="188">
        <f>'People Costs'!BN136</f>
        <v>1</v>
      </c>
      <c r="BO124" s="188">
        <f>'People Costs'!BO136</f>
        <v>1</v>
      </c>
    </row>
    <row r="125" ht="15.75" hidden="1" customHeight="1">
      <c r="A125" s="184" t="s">
        <v>5</v>
      </c>
      <c r="B125" s="125">
        <v>0.05</v>
      </c>
      <c r="C125" s="186">
        <f t="shared" si="266"/>
        <v>0</v>
      </c>
      <c r="D125" s="186">
        <f t="shared" si="267"/>
        <v>1</v>
      </c>
      <c r="E125" s="186">
        <f t="shared" si="268"/>
        <v>0</v>
      </c>
      <c r="F125" s="186">
        <f t="shared" si="269"/>
        <v>0</v>
      </c>
      <c r="G125" s="186">
        <f t="shared" si="270"/>
        <v>0</v>
      </c>
      <c r="H125" s="188">
        <f>'People Costs'!H142</f>
        <v>0</v>
      </c>
      <c r="I125" s="188">
        <f>'People Costs'!I142</f>
        <v>0</v>
      </c>
      <c r="J125" s="188">
        <f>'People Costs'!J142</f>
        <v>0</v>
      </c>
      <c r="K125" s="188">
        <f>'People Costs'!K142</f>
        <v>0</v>
      </c>
      <c r="L125" s="188">
        <f>'People Costs'!L142</f>
        <v>0</v>
      </c>
      <c r="M125" s="188">
        <f>'People Costs'!M142</f>
        <v>0</v>
      </c>
      <c r="N125" s="188">
        <f>'People Costs'!N142</f>
        <v>0</v>
      </c>
      <c r="O125" s="188">
        <f>'People Costs'!O142</f>
        <v>0</v>
      </c>
      <c r="P125" s="188">
        <f>'People Costs'!P142</f>
        <v>0</v>
      </c>
      <c r="Q125" s="188">
        <f>'People Costs'!Q142</f>
        <v>0</v>
      </c>
      <c r="R125" s="188">
        <f>'People Costs'!R142</f>
        <v>0</v>
      </c>
      <c r="S125" s="188">
        <f>'People Costs'!S142</f>
        <v>0</v>
      </c>
      <c r="T125" s="188">
        <f>'People Costs'!T142</f>
        <v>0</v>
      </c>
      <c r="U125" s="188">
        <f>'People Costs'!U142</f>
        <v>0</v>
      </c>
      <c r="V125" s="188">
        <f>'People Costs'!V142</f>
        <v>0</v>
      </c>
      <c r="W125" s="188">
        <f>'People Costs'!W142</f>
        <v>0</v>
      </c>
      <c r="X125" s="188">
        <f>'People Costs'!X142</f>
        <v>0</v>
      </c>
      <c r="Y125" s="188">
        <f>'People Costs'!Y142</f>
        <v>0</v>
      </c>
      <c r="Z125" s="188">
        <f>'People Costs'!Z142</f>
        <v>0</v>
      </c>
      <c r="AA125" s="188">
        <f>'People Costs'!AA142</f>
        <v>0</v>
      </c>
      <c r="AB125" s="188">
        <f>'People Costs'!AB142</f>
        <v>0</v>
      </c>
      <c r="AC125" s="188">
        <f>'People Costs'!AC142</f>
        <v>0</v>
      </c>
      <c r="AD125" s="188">
        <f>'People Costs'!AD142</f>
        <v>0</v>
      </c>
      <c r="AE125" s="188">
        <f>'People Costs'!AE142</f>
        <v>1</v>
      </c>
      <c r="AF125" s="188">
        <f>'People Costs'!AF142</f>
        <v>0</v>
      </c>
      <c r="AG125" s="188">
        <f>'People Costs'!AG142</f>
        <v>0</v>
      </c>
      <c r="AH125" s="188">
        <f>'People Costs'!AH142</f>
        <v>0</v>
      </c>
      <c r="AI125" s="188">
        <f>'People Costs'!AI142</f>
        <v>0</v>
      </c>
      <c r="AJ125" s="188">
        <f>'People Costs'!AJ142</f>
        <v>0</v>
      </c>
      <c r="AK125" s="188">
        <f>'People Costs'!AK142</f>
        <v>0</v>
      </c>
      <c r="AL125" s="188">
        <f>'People Costs'!AL142</f>
        <v>0</v>
      </c>
      <c r="AM125" s="188">
        <f>'People Costs'!AM142</f>
        <v>0</v>
      </c>
      <c r="AN125" s="188">
        <f>'People Costs'!AN142</f>
        <v>0</v>
      </c>
      <c r="AO125" s="188">
        <f>'People Costs'!AO142</f>
        <v>0</v>
      </c>
      <c r="AP125" s="188">
        <f>'People Costs'!AP142</f>
        <v>0</v>
      </c>
      <c r="AQ125" s="188">
        <f>'People Costs'!AQ142</f>
        <v>0</v>
      </c>
      <c r="AR125" s="188">
        <f>'People Costs'!AR142</f>
        <v>0</v>
      </c>
      <c r="AS125" s="188">
        <f>'People Costs'!AS142</f>
        <v>0</v>
      </c>
      <c r="AT125" s="188">
        <f>'People Costs'!AT142</f>
        <v>0</v>
      </c>
      <c r="AU125" s="188">
        <f>'People Costs'!AU142</f>
        <v>0</v>
      </c>
      <c r="AV125" s="188">
        <f>'People Costs'!AV142</f>
        <v>0</v>
      </c>
      <c r="AW125" s="188">
        <f>'People Costs'!AW142</f>
        <v>0</v>
      </c>
      <c r="AX125" s="188">
        <f>'People Costs'!AX142</f>
        <v>0</v>
      </c>
      <c r="AY125" s="188">
        <f>'People Costs'!AY142</f>
        <v>0</v>
      </c>
      <c r="AZ125" s="188">
        <f>'People Costs'!AZ142</f>
        <v>0</v>
      </c>
      <c r="BA125" s="188">
        <f>'People Costs'!BA142</f>
        <v>0</v>
      </c>
      <c r="BB125" s="188">
        <f>'People Costs'!BB142</f>
        <v>0</v>
      </c>
      <c r="BC125" s="188">
        <f>'People Costs'!BC142</f>
        <v>0</v>
      </c>
      <c r="BD125" s="188">
        <f>'People Costs'!BD142</f>
        <v>0</v>
      </c>
      <c r="BE125" s="188">
        <f>'People Costs'!BE142</f>
        <v>0</v>
      </c>
      <c r="BF125" s="188">
        <f>'People Costs'!BF142</f>
        <v>0</v>
      </c>
      <c r="BG125" s="188">
        <f>'People Costs'!BG142</f>
        <v>0</v>
      </c>
      <c r="BH125" s="188">
        <f>'People Costs'!BH142</f>
        <v>0</v>
      </c>
      <c r="BI125" s="188">
        <f>'People Costs'!BI142</f>
        <v>0</v>
      </c>
      <c r="BJ125" s="188">
        <f>'People Costs'!BJ142</f>
        <v>0</v>
      </c>
      <c r="BK125" s="188">
        <f>'People Costs'!BK142</f>
        <v>0</v>
      </c>
      <c r="BL125" s="188">
        <f>'People Costs'!BL142</f>
        <v>0</v>
      </c>
      <c r="BM125" s="188">
        <f>'People Costs'!BM142</f>
        <v>0</v>
      </c>
      <c r="BN125" s="188">
        <f>'People Costs'!BN142</f>
        <v>0</v>
      </c>
      <c r="BO125" s="188">
        <f>'People Costs'!BO142</f>
        <v>0</v>
      </c>
    </row>
    <row r="126" ht="15.75" hidden="1" customHeight="1">
      <c r="A126" s="184" t="s">
        <v>5</v>
      </c>
      <c r="B126" s="125">
        <v>0.05</v>
      </c>
      <c r="C126" s="186">
        <f t="shared" si="266"/>
        <v>0</v>
      </c>
      <c r="D126" s="186">
        <f t="shared" si="267"/>
        <v>1</v>
      </c>
      <c r="E126" s="186">
        <f t="shared" si="268"/>
        <v>1</v>
      </c>
      <c r="F126" s="186">
        <f t="shared" si="269"/>
        <v>1</v>
      </c>
      <c r="G126" s="186">
        <f t="shared" si="270"/>
        <v>1</v>
      </c>
      <c r="H126" s="188">
        <f>'People Costs'!H140</f>
        <v>0</v>
      </c>
      <c r="I126" s="188">
        <f>'People Costs'!I140</f>
        <v>0</v>
      </c>
      <c r="J126" s="188">
        <f>'People Costs'!J140</f>
        <v>0</v>
      </c>
      <c r="K126" s="188">
        <f>'People Costs'!K140</f>
        <v>0</v>
      </c>
      <c r="L126" s="188">
        <f>'People Costs'!L140</f>
        <v>0</v>
      </c>
      <c r="M126" s="188">
        <f>'People Costs'!M140</f>
        <v>0</v>
      </c>
      <c r="N126" s="188">
        <f>'People Costs'!N140</f>
        <v>0</v>
      </c>
      <c r="O126" s="188">
        <f>'People Costs'!O140</f>
        <v>0</v>
      </c>
      <c r="P126" s="188">
        <f>'People Costs'!P140</f>
        <v>0</v>
      </c>
      <c r="Q126" s="188">
        <f>'People Costs'!Q140</f>
        <v>0</v>
      </c>
      <c r="R126" s="188">
        <f>'People Costs'!R140</f>
        <v>0</v>
      </c>
      <c r="S126" s="188">
        <f>'People Costs'!S140</f>
        <v>0</v>
      </c>
      <c r="T126" s="188">
        <f>'People Costs'!T140</f>
        <v>0</v>
      </c>
      <c r="U126" s="188">
        <f>'People Costs'!U140</f>
        <v>0</v>
      </c>
      <c r="V126" s="188">
        <f>'People Costs'!V140</f>
        <v>0</v>
      </c>
      <c r="W126" s="188">
        <f>'People Costs'!W140</f>
        <v>0</v>
      </c>
      <c r="X126" s="188">
        <f>'People Costs'!X140</f>
        <v>0</v>
      </c>
      <c r="Y126" s="188">
        <f>'People Costs'!Y140</f>
        <v>0</v>
      </c>
      <c r="Z126" s="188">
        <f>'People Costs'!Z140</f>
        <v>0</v>
      </c>
      <c r="AA126" s="188">
        <f>'People Costs'!AA140</f>
        <v>0</v>
      </c>
      <c r="AB126" s="188">
        <f>'People Costs'!AB140</f>
        <v>0</v>
      </c>
      <c r="AC126" s="188">
        <f>'People Costs'!AC140</f>
        <v>0</v>
      </c>
      <c r="AD126" s="188">
        <f>'People Costs'!AD140</f>
        <v>0</v>
      </c>
      <c r="AE126" s="188">
        <f>'People Costs'!AE140</f>
        <v>1</v>
      </c>
      <c r="AF126" s="188">
        <f>'People Costs'!AF140</f>
        <v>1</v>
      </c>
      <c r="AG126" s="188">
        <f>'People Costs'!AG140</f>
        <v>1</v>
      </c>
      <c r="AH126" s="188">
        <f>'People Costs'!AH140</f>
        <v>1</v>
      </c>
      <c r="AI126" s="188">
        <f>'People Costs'!AI140</f>
        <v>1</v>
      </c>
      <c r="AJ126" s="188">
        <f>'People Costs'!AJ140</f>
        <v>1</v>
      </c>
      <c r="AK126" s="188">
        <f>'People Costs'!AK140</f>
        <v>1</v>
      </c>
      <c r="AL126" s="188">
        <f>'People Costs'!AL140</f>
        <v>1</v>
      </c>
      <c r="AM126" s="188">
        <f>'People Costs'!AM140</f>
        <v>1</v>
      </c>
      <c r="AN126" s="188">
        <f>'People Costs'!AN140</f>
        <v>1</v>
      </c>
      <c r="AO126" s="188">
        <f>'People Costs'!AO140</f>
        <v>1</v>
      </c>
      <c r="AP126" s="188">
        <f>'People Costs'!AP140</f>
        <v>1</v>
      </c>
      <c r="AQ126" s="188">
        <f>'People Costs'!AQ140</f>
        <v>1</v>
      </c>
      <c r="AR126" s="188">
        <f>'People Costs'!AR140</f>
        <v>1</v>
      </c>
      <c r="AS126" s="188">
        <f>'People Costs'!AS140</f>
        <v>1</v>
      </c>
      <c r="AT126" s="188">
        <f>'People Costs'!AT140</f>
        <v>1</v>
      </c>
      <c r="AU126" s="188">
        <f>'People Costs'!AU140</f>
        <v>1</v>
      </c>
      <c r="AV126" s="188">
        <f>'People Costs'!AV140</f>
        <v>1</v>
      </c>
      <c r="AW126" s="188">
        <f>'People Costs'!AW140</f>
        <v>1</v>
      </c>
      <c r="AX126" s="188">
        <f>'People Costs'!AX140</f>
        <v>1</v>
      </c>
      <c r="AY126" s="188">
        <f>'People Costs'!AY140</f>
        <v>1</v>
      </c>
      <c r="AZ126" s="188">
        <f>'People Costs'!AZ140</f>
        <v>1</v>
      </c>
      <c r="BA126" s="188">
        <f>'People Costs'!BA140</f>
        <v>1</v>
      </c>
      <c r="BB126" s="188">
        <f>'People Costs'!BB140</f>
        <v>1</v>
      </c>
      <c r="BC126" s="188">
        <f>'People Costs'!BC140</f>
        <v>1</v>
      </c>
      <c r="BD126" s="188">
        <f>'People Costs'!BD140</f>
        <v>1</v>
      </c>
      <c r="BE126" s="188">
        <f>'People Costs'!BE140</f>
        <v>1</v>
      </c>
      <c r="BF126" s="188">
        <f>'People Costs'!BF140</f>
        <v>1</v>
      </c>
      <c r="BG126" s="188">
        <f>'People Costs'!BG140</f>
        <v>1</v>
      </c>
      <c r="BH126" s="188">
        <f>'People Costs'!BH140</f>
        <v>1</v>
      </c>
      <c r="BI126" s="188">
        <f>'People Costs'!BI140</f>
        <v>1</v>
      </c>
      <c r="BJ126" s="188">
        <f>'People Costs'!BJ140</f>
        <v>1</v>
      </c>
      <c r="BK126" s="188">
        <f>'People Costs'!BK140</f>
        <v>1</v>
      </c>
      <c r="BL126" s="188">
        <f>'People Costs'!BL140</f>
        <v>1</v>
      </c>
      <c r="BM126" s="188">
        <f>'People Costs'!BM140</f>
        <v>1</v>
      </c>
      <c r="BN126" s="188">
        <f>'People Costs'!BN140</f>
        <v>1</v>
      </c>
      <c r="BO126" s="188">
        <f>'People Costs'!BO140</f>
        <v>1</v>
      </c>
    </row>
    <row r="127" ht="15.75" customHeight="1">
      <c r="A127" s="76" t="s">
        <v>387</v>
      </c>
      <c r="B127" s="76"/>
      <c r="C127" s="104">
        <f t="shared" ref="C127:BO127" si="272">SUM(C109:C126)</f>
        <v>11</v>
      </c>
      <c r="D127" s="104">
        <f t="shared" si="272"/>
        <v>18</v>
      </c>
      <c r="E127" s="104">
        <f t="shared" si="272"/>
        <v>17</v>
      </c>
      <c r="F127" s="104">
        <f t="shared" si="272"/>
        <v>17</v>
      </c>
      <c r="G127" s="104">
        <f t="shared" si="272"/>
        <v>17</v>
      </c>
      <c r="H127" s="180">
        <f t="shared" si="272"/>
        <v>0</v>
      </c>
      <c r="I127" s="180">
        <f t="shared" si="272"/>
        <v>0</v>
      </c>
      <c r="J127" s="180">
        <f t="shared" si="272"/>
        <v>0</v>
      </c>
      <c r="K127" s="180">
        <f t="shared" si="272"/>
        <v>1</v>
      </c>
      <c r="L127" s="180">
        <f t="shared" si="272"/>
        <v>1</v>
      </c>
      <c r="M127" s="180">
        <f t="shared" si="272"/>
        <v>1</v>
      </c>
      <c r="N127" s="180">
        <f t="shared" si="272"/>
        <v>1</v>
      </c>
      <c r="O127" s="180">
        <f t="shared" si="272"/>
        <v>2</v>
      </c>
      <c r="P127" s="180">
        <f t="shared" si="272"/>
        <v>5</v>
      </c>
      <c r="Q127" s="180">
        <f t="shared" si="272"/>
        <v>10</v>
      </c>
      <c r="R127" s="180">
        <f t="shared" si="272"/>
        <v>10</v>
      </c>
      <c r="S127" s="180">
        <f t="shared" si="272"/>
        <v>11</v>
      </c>
      <c r="T127" s="180">
        <f t="shared" si="272"/>
        <v>11</v>
      </c>
      <c r="U127" s="180">
        <f t="shared" si="272"/>
        <v>11</v>
      </c>
      <c r="V127" s="180">
        <f t="shared" si="272"/>
        <v>11</v>
      </c>
      <c r="W127" s="180">
        <f t="shared" si="272"/>
        <v>11</v>
      </c>
      <c r="X127" s="180">
        <f t="shared" si="272"/>
        <v>11</v>
      </c>
      <c r="Y127" s="180">
        <f t="shared" si="272"/>
        <v>11</v>
      </c>
      <c r="Z127" s="180">
        <f t="shared" si="272"/>
        <v>11</v>
      </c>
      <c r="AA127" s="180">
        <f t="shared" si="272"/>
        <v>16</v>
      </c>
      <c r="AB127" s="180">
        <f t="shared" si="272"/>
        <v>16</v>
      </c>
      <c r="AC127" s="180">
        <f t="shared" si="272"/>
        <v>16</v>
      </c>
      <c r="AD127" s="180">
        <f t="shared" si="272"/>
        <v>16</v>
      </c>
      <c r="AE127" s="180">
        <f t="shared" si="272"/>
        <v>18</v>
      </c>
      <c r="AF127" s="180">
        <f t="shared" si="272"/>
        <v>17</v>
      </c>
      <c r="AG127" s="180">
        <f t="shared" si="272"/>
        <v>17</v>
      </c>
      <c r="AH127" s="180">
        <f t="shared" si="272"/>
        <v>17</v>
      </c>
      <c r="AI127" s="180">
        <f t="shared" si="272"/>
        <v>17</v>
      </c>
      <c r="AJ127" s="180">
        <f t="shared" si="272"/>
        <v>17</v>
      </c>
      <c r="AK127" s="180">
        <f t="shared" si="272"/>
        <v>17</v>
      </c>
      <c r="AL127" s="180">
        <f t="shared" si="272"/>
        <v>17</v>
      </c>
      <c r="AM127" s="180">
        <f t="shared" si="272"/>
        <v>17</v>
      </c>
      <c r="AN127" s="180">
        <f t="shared" si="272"/>
        <v>17</v>
      </c>
      <c r="AO127" s="180">
        <f t="shared" si="272"/>
        <v>17</v>
      </c>
      <c r="AP127" s="180">
        <f t="shared" si="272"/>
        <v>17</v>
      </c>
      <c r="AQ127" s="180">
        <f t="shared" si="272"/>
        <v>17</v>
      </c>
      <c r="AR127" s="180">
        <f t="shared" si="272"/>
        <v>17</v>
      </c>
      <c r="AS127" s="180">
        <f t="shared" si="272"/>
        <v>17</v>
      </c>
      <c r="AT127" s="180">
        <f t="shared" si="272"/>
        <v>17</v>
      </c>
      <c r="AU127" s="180">
        <f t="shared" si="272"/>
        <v>17</v>
      </c>
      <c r="AV127" s="180">
        <f t="shared" si="272"/>
        <v>17</v>
      </c>
      <c r="AW127" s="180">
        <f t="shared" si="272"/>
        <v>17</v>
      </c>
      <c r="AX127" s="180">
        <f t="shared" si="272"/>
        <v>17</v>
      </c>
      <c r="AY127" s="180">
        <f t="shared" si="272"/>
        <v>17</v>
      </c>
      <c r="AZ127" s="180">
        <f t="shared" si="272"/>
        <v>17</v>
      </c>
      <c r="BA127" s="180">
        <f t="shared" si="272"/>
        <v>17</v>
      </c>
      <c r="BB127" s="180">
        <f t="shared" si="272"/>
        <v>17</v>
      </c>
      <c r="BC127" s="180">
        <f t="shared" si="272"/>
        <v>17</v>
      </c>
      <c r="BD127" s="180">
        <f t="shared" si="272"/>
        <v>17</v>
      </c>
      <c r="BE127" s="180">
        <f t="shared" si="272"/>
        <v>17</v>
      </c>
      <c r="BF127" s="180">
        <f t="shared" si="272"/>
        <v>17</v>
      </c>
      <c r="BG127" s="180">
        <f t="shared" si="272"/>
        <v>17</v>
      </c>
      <c r="BH127" s="180">
        <f t="shared" si="272"/>
        <v>17</v>
      </c>
      <c r="BI127" s="180">
        <f t="shared" si="272"/>
        <v>17</v>
      </c>
      <c r="BJ127" s="180">
        <f t="shared" si="272"/>
        <v>17</v>
      </c>
      <c r="BK127" s="180">
        <f t="shared" si="272"/>
        <v>17</v>
      </c>
      <c r="BL127" s="180">
        <f t="shared" si="272"/>
        <v>17</v>
      </c>
      <c r="BM127" s="180">
        <f t="shared" si="272"/>
        <v>17</v>
      </c>
      <c r="BN127" s="180">
        <f t="shared" si="272"/>
        <v>17</v>
      </c>
      <c r="BO127" s="180">
        <f t="shared" si="272"/>
        <v>17</v>
      </c>
    </row>
    <row r="128" ht="15.75" customHeight="1">
      <c r="A128" s="1"/>
      <c r="B128" s="1"/>
      <c r="C128" s="173"/>
      <c r="D128" s="173"/>
      <c r="E128" s="173"/>
      <c r="F128" s="173"/>
      <c r="G128" s="17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7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7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7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</row>
    <row r="129" ht="15.75" hidden="1" customHeight="1">
      <c r="A129" s="4" t="s">
        <v>284</v>
      </c>
      <c r="B129" s="4"/>
      <c r="C129" s="173">
        <f t="shared" ref="C129:C130" si="273">+SUM(H129:S129)/12</f>
        <v>0.3080349992</v>
      </c>
      <c r="D129" s="173"/>
      <c r="E129" s="173"/>
      <c r="F129" s="173"/>
      <c r="G129" s="173"/>
      <c r="H129" s="24">
        <f>(H17+H13)/'Sales Forecast'!H37</f>
        <v>1.715900575</v>
      </c>
      <c r="I129" s="24">
        <f>(I17+I13)/'Sales Forecast'!I37</f>
        <v>0.2984855727</v>
      </c>
      <c r="J129" s="24">
        <f>(J17+J13)/'Sales Forecast'!J37</f>
        <v>0.1430006454</v>
      </c>
      <c r="K129" s="24">
        <f>(K17+K13)/'Sales Forecast'!K37</f>
        <v>0.1393939882</v>
      </c>
      <c r="L129" s="24">
        <f>(L17+L13)/'Sales Forecast'!L37</f>
        <v>0.1053747069</v>
      </c>
      <c r="M129" s="24">
        <f>(M17+M13)/'Sales Forecast'!M37</f>
        <v>0.1028210111</v>
      </c>
      <c r="N129" s="24">
        <f>(N17+N13)/'Sales Forecast'!N37</f>
        <v>0.1003846667</v>
      </c>
      <c r="O129" s="24">
        <f>(O17+O13)/'Sales Forecast'!O37</f>
        <v>0.1177201936</v>
      </c>
      <c r="P129" s="24">
        <f>(P17+P13)/'Sales Forecast'!P37</f>
        <v>0.1742791191</v>
      </c>
      <c r="Q129" s="24">
        <f>(Q17+Q13)/'Sales Forecast'!Q37</f>
        <v>0.2659001056</v>
      </c>
      <c r="R129" s="24">
        <f>(R17+R13)/'Sales Forecast'!R37</f>
        <v>0.2601130843</v>
      </c>
      <c r="S129" s="24">
        <f>(S17+S13)/'Sales Forecast'!S37</f>
        <v>0.2730463221</v>
      </c>
      <c r="T129" s="24">
        <f>(T17+T13)/'Sales Forecast'!T37</f>
        <v>0.2758099413</v>
      </c>
      <c r="U129" s="24">
        <f>(U17+U13)/'Sales Forecast'!U37</f>
        <v>0.2757158794</v>
      </c>
      <c r="V129" s="24">
        <f>(V17+V13)/'Sales Forecast'!V37</f>
        <v>0.2679442473</v>
      </c>
      <c r="W129" s="24">
        <f>(W17+W13)/'Sales Forecast'!W37</f>
        <v>0.2605952237</v>
      </c>
      <c r="X129" s="24">
        <f>(X17+X13)/'Sales Forecast'!X37</f>
        <v>0.2536352524</v>
      </c>
      <c r="Y129" s="24">
        <f>(Y17+Y13)/'Sales Forecast'!Y37</f>
        <v>0.2294985155</v>
      </c>
      <c r="Z129" s="24">
        <f>(Z17+Z13)/'Sales Forecast'!Z37</f>
        <v>0.224075475</v>
      </c>
      <c r="AA129" s="24">
        <f>(AA17+AA13)/'Sales Forecast'!AA37</f>
        <v>0.3636789854</v>
      </c>
      <c r="AB129" s="24">
        <f>(AB17+AB13)/'Sales Forecast'!AB37</f>
        <v>0.3554653268</v>
      </c>
      <c r="AC129" s="24">
        <f>(AC17+AC13)/'Sales Forecast'!AC37</f>
        <v>0.3715960397</v>
      </c>
      <c r="AD129" s="24">
        <f>(AD17+AD13)/'Sales Forecast'!AD37</f>
        <v>0.3870252113</v>
      </c>
      <c r="AE129" s="24">
        <f>(AE17+AE13)/'Sales Forecast'!AE37</f>
        <v>0.3647211258</v>
      </c>
      <c r="AF129" s="24">
        <f>(AF17+AF13)/'Sales Forecast'!AF37</f>
        <v>0.3419601745</v>
      </c>
      <c r="AG129" s="24">
        <f>(AG17+AG13)/'Sales Forecast'!AG37</f>
        <v>0.3194229687</v>
      </c>
      <c r="AH129" s="24">
        <f>(AH17+AH13)/'Sales Forecast'!AH37</f>
        <v>0.3192858353</v>
      </c>
      <c r="AI129" s="24">
        <f>(AI17+AI13)/'Sales Forecast'!AI37</f>
        <v>0.3242842379</v>
      </c>
      <c r="AJ129" s="24">
        <f>(AJ17+AJ13)/'Sales Forecast'!AJ37</f>
        <v>0.3241279065</v>
      </c>
      <c r="AK129" s="24">
        <f>(AK17+AK13)/'Sales Forecast'!AK37</f>
        <v>0.3239717258</v>
      </c>
      <c r="AL129" s="24">
        <f>(AL17+AL13)/'Sales Forecast'!AL37</f>
        <v>0.3238156956</v>
      </c>
      <c r="AM129" s="24">
        <f>(AM17+AM13)/'Sales Forecast'!AM37</f>
        <v>0.3236598155</v>
      </c>
      <c r="AN129" s="24">
        <f>(AN17+AN13)/'Sales Forecast'!AN37</f>
        <v>0.3235040855</v>
      </c>
      <c r="AO129" s="24">
        <f>(AO17+AO13)/'Sales Forecast'!AO37</f>
        <v>0.3233485052</v>
      </c>
      <c r="AP129" s="24">
        <f>(AP17+AP13)/'Sales Forecast'!AP37</f>
        <v>0.3231930745</v>
      </c>
      <c r="AQ129" s="24">
        <f>(AQ17+AQ13)/'Sales Forecast'!AQ37</f>
        <v>0.3230377932</v>
      </c>
      <c r="AR129" s="24">
        <f>(AR17+AR13)/'Sales Forecast'!AR37</f>
        <v>0.3049595038</v>
      </c>
      <c r="AS129" s="24">
        <f>(AS17+AS13)/'Sales Forecast'!AS37</f>
        <v>0.2804810676</v>
      </c>
      <c r="AT129" s="24">
        <f>(AT17+AT13)/'Sales Forecast'!AT37</f>
        <v>0.2585725688</v>
      </c>
      <c r="AU129" s="24">
        <f>(AU17+AU13)/'Sales Forecast'!AU37</f>
        <v>0.2398332096</v>
      </c>
      <c r="AV129" s="24">
        <f>(AV17+AV13)/'Sales Forecast'!AV37</f>
        <v>0.2284691762</v>
      </c>
      <c r="AW129" s="24">
        <f>(AW17+AW13)/'Sales Forecast'!AW37</f>
        <v>0.2283714302</v>
      </c>
      <c r="AX129" s="24">
        <f>(AX17+AX13)/'Sales Forecast'!AX37</f>
        <v>0.2226468815</v>
      </c>
      <c r="AY129" s="24">
        <f>(AY17+AY13)/'Sales Forecast'!AY37</f>
        <v>0.2225517038</v>
      </c>
      <c r="AZ129" s="24">
        <f>(AZ17+AZ13)/'Sales Forecast'!AZ37</f>
        <v>0.2224566074</v>
      </c>
      <c r="BA129" s="24">
        <f>(BA17+BA13)/'Sales Forecast'!BA37</f>
        <v>0.2223615923</v>
      </c>
      <c r="BB129" s="24">
        <f>(BB17+BB13)/'Sales Forecast'!BB37</f>
        <v>0.2222666583</v>
      </c>
      <c r="BC129" s="24">
        <f>(BC17+BC13)/'Sales Forecast'!BC37</f>
        <v>0.2221718054</v>
      </c>
      <c r="BD129" s="24">
        <f>(BD17+BD13)/'Sales Forecast'!BD37</f>
        <v>0.2556818644</v>
      </c>
      <c r="BE129" s="24">
        <f>(BE17+BE13)/'Sales Forecast'!BE37</f>
        <v>0.2401014977</v>
      </c>
      <c r="BF129" s="24">
        <f>(BF17+BF13)/'Sales Forecast'!BF37</f>
        <v>0.2347663409</v>
      </c>
      <c r="BG129" s="24">
        <f>(BG17+BG13)/'Sales Forecast'!BG37</f>
        <v>0.2215590868</v>
      </c>
      <c r="BH129" s="24">
        <f>(BH17+BH13)/'Sales Forecast'!BH37</f>
        <v>0.2151438245</v>
      </c>
      <c r="BI129" s="24">
        <f>(BI17+BI13)/'Sales Forecast'!BI37</f>
        <v>0.2056643776</v>
      </c>
      <c r="BJ129" s="24">
        <f>(BJ17+BJ13)/'Sales Forecast'!BJ37</f>
        <v>0.2001202755</v>
      </c>
      <c r="BK129" s="24">
        <f>(BK17+BK13)/'Sales Forecast'!BK37</f>
        <v>0.1904338278</v>
      </c>
      <c r="BL129" s="24">
        <f>(BL17+BL13)/'Sales Forecast'!BL37</f>
        <v>0.1870489182</v>
      </c>
      <c r="BM129" s="24">
        <f>(BM17+BM13)/'Sales Forecast'!BM37</f>
        <v>0.1785558879</v>
      </c>
      <c r="BN129" s="24">
        <f>(BN17+BN13)/'Sales Forecast'!BN37</f>
        <v>0.167384511</v>
      </c>
      <c r="BO129" s="24">
        <f>(BO17+BO13)/'Sales Forecast'!BO37</f>
        <v>0.1615789868</v>
      </c>
    </row>
    <row r="130" ht="15.75" hidden="1" customHeight="1">
      <c r="A130" s="4" t="s">
        <v>285</v>
      </c>
      <c r="B130" s="4"/>
      <c r="C130" s="173">
        <f t="shared" si="273"/>
        <v>1538127.062</v>
      </c>
      <c r="D130" s="173"/>
      <c r="E130" s="173"/>
      <c r="F130" s="173"/>
      <c r="G130" s="173"/>
      <c r="H130" s="98">
        <f>+('Sales Forecast'!H37*12)/H21</f>
        <v>160120</v>
      </c>
      <c r="I130" s="98">
        <f>+('Sales Forecast'!I37*12)/I21</f>
        <v>920480</v>
      </c>
      <c r="J130" s="98">
        <f>+('Sales Forecast'!J37*12)/J21</f>
        <v>1921320</v>
      </c>
      <c r="K130" s="98">
        <f>+('Sales Forecast'!K37*12)/K21</f>
        <v>1861845</v>
      </c>
      <c r="L130" s="98">
        <f>+('Sales Forecast'!L37*12)/L21</f>
        <v>2462925</v>
      </c>
      <c r="M130" s="98">
        <f>+('Sales Forecast'!M37*12)/M21</f>
        <v>2524095</v>
      </c>
      <c r="N130" s="98">
        <f>+('Sales Forecast'!N37*12)/N21</f>
        <v>2585355</v>
      </c>
      <c r="O130" s="98">
        <f>+('Sales Forecast'!O37*12)/O21</f>
        <v>2117364</v>
      </c>
      <c r="P130" s="98">
        <f>+('Sales Forecast'!P37*12)/P21</f>
        <v>1354072.5</v>
      </c>
      <c r="Q130" s="98">
        <f>+('Sales Forecast'!Q37*12)/Q21</f>
        <v>852207.6923</v>
      </c>
      <c r="R130" s="98">
        <f>+('Sales Forecast'!R37*12)/R21</f>
        <v>871167.6923</v>
      </c>
      <c r="S130" s="98">
        <f>+('Sales Forecast'!S37*12)/S21</f>
        <v>826572.8571</v>
      </c>
      <c r="T130" s="98">
        <f>+('Sales Forecast'!T37*12)/T21</f>
        <v>848209.6552</v>
      </c>
      <c r="U130" s="98">
        <f>+('Sales Forecast'!U37*12)/U21</f>
        <v>844416</v>
      </c>
      <c r="V130" s="98">
        <f>+('Sales Forecast'!V37*12)/V21</f>
        <v>868908</v>
      </c>
      <c r="W130" s="98">
        <f>+('Sales Forecast'!W37*12)/W21</f>
        <v>893412</v>
      </c>
      <c r="X130" s="98">
        <f>+('Sales Forecast'!X37*12)/X21</f>
        <v>917928</v>
      </c>
      <c r="Y130" s="98">
        <f>+('Sales Forecast'!Y37*12)/Y21</f>
        <v>1014468</v>
      </c>
      <c r="Z130" s="98">
        <f>+('Sales Forecast'!Z37*12)/Z21</f>
        <v>1039020</v>
      </c>
      <c r="AA130" s="98">
        <f>+('Sales Forecast'!AA37*12)/AA21</f>
        <v>613606.1538</v>
      </c>
      <c r="AB130" s="98">
        <f>+('Sales Forecast'!AB37*12)/AB21</f>
        <v>627784.6154</v>
      </c>
      <c r="AC130" s="98">
        <f>+('Sales Forecast'!AC37*12)/AC21</f>
        <v>596115</v>
      </c>
      <c r="AD130" s="98">
        <f>+('Sales Forecast'!AD37*12)/AD21</f>
        <v>568674</v>
      </c>
      <c r="AE130" s="98">
        <f>+('Sales Forecast'!AE37*12)/AE21</f>
        <v>567174.375</v>
      </c>
      <c r="AF130" s="98">
        <f>+('Sales Forecast'!AF37*12)/AF21</f>
        <v>642495</v>
      </c>
      <c r="AG130" s="98">
        <f>+('Sales Forecast'!AG37*12)/AG21</f>
        <v>687826.875</v>
      </c>
      <c r="AH130" s="98">
        <f>+('Sales Forecast'!AH37*12)/AH21</f>
        <v>678220</v>
      </c>
      <c r="AI130" s="98">
        <f>+('Sales Forecast'!AI37*12)/AI21</f>
        <v>658590</v>
      </c>
      <c r="AJ130" s="98">
        <f>+('Sales Forecast'!AJ37*12)/AJ21</f>
        <v>658907.6471</v>
      </c>
      <c r="AK130" s="98">
        <f>+('Sales Forecast'!AK37*12)/AK21</f>
        <v>659225.2941</v>
      </c>
      <c r="AL130" s="98">
        <f>+('Sales Forecast'!AL37*12)/AL21</f>
        <v>659542.9412</v>
      </c>
      <c r="AM130" s="98">
        <f>+('Sales Forecast'!AM37*12)/AM21</f>
        <v>659860.5882</v>
      </c>
      <c r="AN130" s="98">
        <f>+('Sales Forecast'!AN37*12)/AN21</f>
        <v>660178.2353</v>
      </c>
      <c r="AO130" s="98">
        <f>+('Sales Forecast'!AO37*12)/AO21</f>
        <v>660495.8824</v>
      </c>
      <c r="AP130" s="98">
        <f>+('Sales Forecast'!AP37*12)/AP21</f>
        <v>660813.5294</v>
      </c>
      <c r="AQ130" s="98">
        <f>+('Sales Forecast'!AQ37*12)/AQ21</f>
        <v>661131.1765</v>
      </c>
      <c r="AR130" s="98">
        <f>+('Sales Forecast'!AR37*12)/AR21</f>
        <v>732063.5294</v>
      </c>
      <c r="AS130" s="98">
        <f>+('Sales Forecast'!AS37*12)/AS21</f>
        <v>795952.9412</v>
      </c>
      <c r="AT130" s="98">
        <f>+('Sales Forecast'!AT37*12)/AT21</f>
        <v>863392.9412</v>
      </c>
      <c r="AU130" s="98">
        <f>+('Sales Forecast'!AU37*12)/AU21</f>
        <v>930854.1176</v>
      </c>
      <c r="AV130" s="98">
        <f>+('Sales Forecast'!AV37*12)/AV21</f>
        <v>977154.7059</v>
      </c>
      <c r="AW130" s="98">
        <f>+('Sales Forecast'!AW37*12)/AW21</f>
        <v>977572.9412</v>
      </c>
      <c r="AX130" s="98">
        <f>+('Sales Forecast'!AX37*12)/AX21</f>
        <v>1002707.647</v>
      </c>
      <c r="AY130" s="98">
        <f>+('Sales Forecast'!AY37*12)/AY21</f>
        <v>1003136.471</v>
      </c>
      <c r="AZ130" s="98">
        <f>+('Sales Forecast'!AZ37*12)/AZ21</f>
        <v>1003565.294</v>
      </c>
      <c r="BA130" s="98">
        <f>+('Sales Forecast'!BA37*12)/BA21</f>
        <v>1003994.118</v>
      </c>
      <c r="BB130" s="98">
        <f>+('Sales Forecast'!BB37*12)/BB21</f>
        <v>1004422.941</v>
      </c>
      <c r="BC130" s="98">
        <f>+('Sales Forecast'!BC37*12)/BC21</f>
        <v>1004851.765</v>
      </c>
      <c r="BD130" s="98">
        <f>+('Sales Forecast'!BD37*12)/BD21</f>
        <v>1040590.588</v>
      </c>
      <c r="BE130" s="98">
        <f>+('Sales Forecast'!BE37*12)/BE21</f>
        <v>1108115.294</v>
      </c>
      <c r="BF130" s="98">
        <f>+('Sales Forecast'!BF37*12)/BF21</f>
        <v>1133297.647</v>
      </c>
      <c r="BG130" s="98">
        <f>+('Sales Forecast'!BG37*12)/BG21</f>
        <v>1200854.118</v>
      </c>
      <c r="BH130" s="98">
        <f>+('Sales Forecast'!BH37*12)/BH21</f>
        <v>1236661.765</v>
      </c>
      <c r="BI130" s="98">
        <f>+('Sales Forecast'!BI37*12)/BI21</f>
        <v>1293661.765</v>
      </c>
      <c r="BJ130" s="98">
        <f>+('Sales Forecast'!BJ37*12)/BJ21</f>
        <v>1329501.176</v>
      </c>
      <c r="BK130" s="98">
        <f>+('Sales Forecast'!BK37*12)/BK21</f>
        <v>1397126.471</v>
      </c>
      <c r="BL130" s="98">
        <f>+('Sales Forecast'!BL37*12)/BL21</f>
        <v>1422409.412</v>
      </c>
      <c r="BM130" s="98">
        <f>+('Sales Forecast'!BM37*12)/BM21</f>
        <v>1490066.471</v>
      </c>
      <c r="BN130" s="98">
        <f>+('Sales Forecast'!BN37*12)/BN21</f>
        <v>1589514.706</v>
      </c>
      <c r="BO130" s="98">
        <f>+('Sales Forecast'!BO37*12)/BO21</f>
        <v>1646625.882</v>
      </c>
    </row>
    <row r="131" ht="15.75" hidden="1" customHeight="1">
      <c r="A131" s="1"/>
      <c r="B131" s="1"/>
      <c r="C131" s="173"/>
      <c r="D131" s="173"/>
      <c r="E131" s="173"/>
      <c r="F131" s="173"/>
      <c r="G131" s="17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7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7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7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</row>
    <row r="132" ht="15.75" hidden="1" customHeight="1">
      <c r="A132" s="1"/>
      <c r="B132" s="1"/>
      <c r="C132" s="173"/>
      <c r="D132" s="173"/>
      <c r="E132" s="173"/>
      <c r="F132" s="173"/>
      <c r="G132" s="17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7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7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7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</row>
    <row r="133" ht="15.75" hidden="1" customHeight="1">
      <c r="A133" s="191" t="s">
        <v>286</v>
      </c>
      <c r="B133" s="127"/>
      <c r="C133" s="127"/>
      <c r="D133" s="127"/>
      <c r="E133" s="127"/>
      <c r="F133" s="127"/>
      <c r="G133" s="127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 ht="15.75" hidden="1" customHeight="1">
      <c r="A134" s="184" t="s">
        <v>192</v>
      </c>
      <c r="B134" s="171"/>
      <c r="C134" s="192">
        <v>0.0765</v>
      </c>
      <c r="D134" s="192">
        <f t="shared" ref="D134:G134" si="274">+C134</f>
        <v>0.0765</v>
      </c>
      <c r="E134" s="192">
        <f t="shared" si="274"/>
        <v>0.0765</v>
      </c>
      <c r="F134" s="192">
        <f t="shared" si="274"/>
        <v>0.0765</v>
      </c>
      <c r="G134" s="192">
        <f t="shared" si="274"/>
        <v>0.0765</v>
      </c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4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4"/>
      <c r="AH134" s="193"/>
      <c r="AI134" s="193"/>
      <c r="AJ134" s="193"/>
      <c r="AK134" s="193"/>
      <c r="AL134" s="193"/>
      <c r="AM134" s="193"/>
      <c r="AN134" s="193"/>
      <c r="AO134" s="193"/>
      <c r="AP134" s="193"/>
      <c r="AQ134" s="193"/>
      <c r="AR134" s="193"/>
      <c r="AS134" s="193"/>
      <c r="AT134" s="19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</row>
    <row r="135" ht="15.75" hidden="1" customHeight="1">
      <c r="A135" s="184" t="s">
        <v>193</v>
      </c>
      <c r="B135" s="171"/>
      <c r="C135" s="192">
        <v>0.008</v>
      </c>
      <c r="D135" s="192">
        <f t="shared" ref="D135:G135" si="275">+C135</f>
        <v>0.008</v>
      </c>
      <c r="E135" s="192">
        <f t="shared" si="275"/>
        <v>0.008</v>
      </c>
      <c r="F135" s="192">
        <f t="shared" si="275"/>
        <v>0.008</v>
      </c>
      <c r="G135" s="192">
        <f t="shared" si="275"/>
        <v>0.008</v>
      </c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4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4"/>
      <c r="AH135" s="193"/>
      <c r="AI135" s="193"/>
      <c r="AJ135" s="193"/>
      <c r="AK135" s="193"/>
      <c r="AL135" s="193"/>
      <c r="AM135" s="193"/>
      <c r="AN135" s="193"/>
      <c r="AO135" s="193"/>
      <c r="AP135" s="193"/>
      <c r="AQ135" s="193"/>
      <c r="AR135" s="193"/>
      <c r="AS135" s="193"/>
      <c r="AT135" s="19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</row>
    <row r="136" ht="15.75" hidden="1" customHeight="1">
      <c r="A136" s="184" t="s">
        <v>194</v>
      </c>
      <c r="B136" s="171"/>
      <c r="C136" s="192">
        <v>0.032</v>
      </c>
      <c r="D136" s="192">
        <f t="shared" ref="D136:G136" si="276">+C136</f>
        <v>0.032</v>
      </c>
      <c r="E136" s="192">
        <f t="shared" si="276"/>
        <v>0.032</v>
      </c>
      <c r="F136" s="192">
        <f t="shared" si="276"/>
        <v>0.032</v>
      </c>
      <c r="G136" s="192">
        <f t="shared" si="276"/>
        <v>0.032</v>
      </c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4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4"/>
      <c r="AH136" s="193"/>
      <c r="AI136" s="193"/>
      <c r="AJ136" s="193"/>
      <c r="AK136" s="193"/>
      <c r="AL136" s="193"/>
      <c r="AM136" s="193"/>
      <c r="AN136" s="193"/>
      <c r="AO136" s="193"/>
      <c r="AP136" s="193"/>
      <c r="AQ136" s="193"/>
      <c r="AR136" s="193"/>
      <c r="AS136" s="193"/>
      <c r="AT136" s="19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</row>
    <row r="137" ht="15.75" hidden="1" customHeight="1">
      <c r="A137" s="184" t="s">
        <v>195</v>
      </c>
      <c r="B137" s="171"/>
      <c r="C137" s="192">
        <v>0.025</v>
      </c>
      <c r="D137" s="192">
        <f t="shared" ref="D137:G137" si="277">+C137</f>
        <v>0.025</v>
      </c>
      <c r="E137" s="192">
        <f t="shared" si="277"/>
        <v>0.025</v>
      </c>
      <c r="F137" s="192">
        <f t="shared" si="277"/>
        <v>0.025</v>
      </c>
      <c r="G137" s="192">
        <f t="shared" si="277"/>
        <v>0.025</v>
      </c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4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4"/>
      <c r="AH137" s="193"/>
      <c r="AI137" s="193"/>
      <c r="AJ137" s="193"/>
      <c r="AK137" s="193"/>
      <c r="AL137" s="193"/>
      <c r="AM137" s="193"/>
      <c r="AN137" s="193"/>
      <c r="AO137" s="193"/>
      <c r="AP137" s="193"/>
      <c r="AQ137" s="193"/>
      <c r="AR137" s="193"/>
      <c r="AS137" s="193"/>
      <c r="AT137" s="19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</row>
    <row r="138" ht="15.75" hidden="1" customHeight="1">
      <c r="A138" s="195" t="s">
        <v>287</v>
      </c>
      <c r="B138" s="76"/>
      <c r="C138" s="196">
        <f t="shared" ref="C138:G138" si="278">SUM(C134:C137)</f>
        <v>0.1415</v>
      </c>
      <c r="D138" s="196">
        <f t="shared" si="278"/>
        <v>0.1415</v>
      </c>
      <c r="E138" s="196">
        <f t="shared" si="278"/>
        <v>0.1415</v>
      </c>
      <c r="F138" s="196">
        <f t="shared" si="278"/>
        <v>0.1415</v>
      </c>
      <c r="G138" s="196">
        <f t="shared" si="278"/>
        <v>0.1415</v>
      </c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ht="15.75" customHeight="1">
      <c r="A139" s="1" t="s">
        <v>388</v>
      </c>
      <c r="B139" s="1"/>
      <c r="C139" s="201">
        <f t="shared" ref="C139:G139" si="279">+C90+C104+C127</f>
        <v>14</v>
      </c>
      <c r="D139" s="201">
        <f t="shared" si="279"/>
        <v>32</v>
      </c>
      <c r="E139" s="201">
        <f t="shared" si="279"/>
        <v>34</v>
      </c>
      <c r="F139" s="201">
        <f t="shared" si="279"/>
        <v>34</v>
      </c>
      <c r="G139" s="201">
        <f t="shared" si="279"/>
        <v>34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5.75" customHeight="1">
      <c r="A140" s="4"/>
      <c r="B140" s="4"/>
      <c r="C140" s="173"/>
      <c r="D140" s="173"/>
      <c r="E140" s="173"/>
      <c r="F140" s="173"/>
      <c r="G140" s="17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</row>
    <row r="141" ht="15.75" customHeight="1">
      <c r="A141" s="4"/>
      <c r="B141" s="4"/>
      <c r="C141" s="173"/>
      <c r="D141" s="173"/>
      <c r="E141" s="173"/>
      <c r="F141" s="173"/>
      <c r="G141" s="17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 ht="15.75" customHeight="1">
      <c r="A142" s="4"/>
      <c r="B142" s="4"/>
      <c r="C142" s="173"/>
      <c r="D142" s="173"/>
      <c r="E142" s="173"/>
      <c r="F142" s="173"/>
      <c r="G142" s="17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</row>
    <row r="143" ht="15.75" customHeight="1">
      <c r="A143" s="4"/>
      <c r="B143" s="4"/>
      <c r="C143" s="173"/>
      <c r="D143" s="173"/>
      <c r="E143" s="173"/>
      <c r="F143" s="173"/>
      <c r="G143" s="17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 ht="15.75" customHeight="1">
      <c r="A144" s="4"/>
      <c r="B144" s="4"/>
      <c r="C144" s="173"/>
      <c r="D144" s="173"/>
      <c r="E144" s="173"/>
      <c r="F144" s="173"/>
      <c r="G144" s="17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</row>
    <row r="145" ht="15.75" customHeight="1">
      <c r="A145" s="4"/>
      <c r="B145" s="4"/>
      <c r="C145" s="173"/>
      <c r="D145" s="173"/>
      <c r="E145" s="173"/>
      <c r="F145" s="173"/>
      <c r="G145" s="17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</row>
    <row r="146" ht="15.75" customHeight="1">
      <c r="A146" s="4"/>
      <c r="B146" s="4"/>
      <c r="C146" s="173"/>
      <c r="D146" s="173"/>
      <c r="E146" s="173"/>
      <c r="F146" s="173"/>
      <c r="G146" s="17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</row>
    <row r="147" ht="15.75" customHeight="1">
      <c r="A147" s="4"/>
      <c r="B147" s="4"/>
      <c r="C147" s="173"/>
      <c r="D147" s="173"/>
      <c r="E147" s="173"/>
      <c r="F147" s="173"/>
      <c r="G147" s="17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 ht="15.75" customHeight="1">
      <c r="A148" s="4"/>
      <c r="B148" s="4"/>
      <c r="C148" s="173"/>
      <c r="D148" s="173"/>
      <c r="E148" s="173"/>
      <c r="F148" s="173"/>
      <c r="G148" s="17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</row>
    <row r="149" ht="15.75" customHeight="1">
      <c r="A149" s="4"/>
      <c r="B149" s="4"/>
      <c r="C149" s="173"/>
      <c r="D149" s="173"/>
      <c r="E149" s="173"/>
      <c r="F149" s="173"/>
      <c r="G149" s="17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</row>
    <row r="150" ht="15.75" customHeight="1">
      <c r="A150" s="4"/>
      <c r="B150" s="4"/>
      <c r="C150" s="173"/>
      <c r="D150" s="173"/>
      <c r="E150" s="173"/>
      <c r="F150" s="173"/>
      <c r="G150" s="17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 ht="15.75" customHeight="1">
      <c r="A151" s="4"/>
      <c r="B151" s="4"/>
      <c r="C151" s="173"/>
      <c r="D151" s="173"/>
      <c r="E151" s="173"/>
      <c r="F151" s="173"/>
      <c r="G151" s="17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 ht="15.75" customHeight="1">
      <c r="A152" s="4"/>
      <c r="B152" s="4"/>
      <c r="C152" s="173"/>
      <c r="D152" s="173"/>
      <c r="E152" s="173"/>
      <c r="F152" s="173"/>
      <c r="G152" s="17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 ht="15.75" customHeight="1">
      <c r="A153" s="4"/>
      <c r="B153" s="4"/>
      <c r="C153" s="173"/>
      <c r="D153" s="173"/>
      <c r="E153" s="173"/>
      <c r="F153" s="173"/>
      <c r="G153" s="17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 ht="15.75" customHeight="1">
      <c r="A154" s="4"/>
      <c r="B154" s="4"/>
      <c r="C154" s="173"/>
      <c r="D154" s="173"/>
      <c r="E154" s="173"/>
      <c r="F154" s="173"/>
      <c r="G154" s="17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 ht="15.75" customHeight="1">
      <c r="A155" s="4"/>
      <c r="B155" s="4"/>
      <c r="C155" s="173"/>
      <c r="D155" s="173"/>
      <c r="E155" s="173"/>
      <c r="F155" s="173"/>
      <c r="G155" s="17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 ht="15.75" customHeight="1">
      <c r="A156" s="4"/>
      <c r="B156" s="4"/>
      <c r="C156" s="173"/>
      <c r="D156" s="173"/>
      <c r="E156" s="173"/>
      <c r="F156" s="173"/>
      <c r="G156" s="17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 ht="15.75" customHeight="1">
      <c r="A157" s="4"/>
      <c r="B157" s="4"/>
      <c r="C157" s="173"/>
      <c r="D157" s="173"/>
      <c r="E157" s="173"/>
      <c r="F157" s="173"/>
      <c r="G157" s="17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</row>
    <row r="158" ht="15.75" customHeight="1">
      <c r="A158" s="4"/>
      <c r="B158" s="4"/>
      <c r="C158" s="173"/>
      <c r="D158" s="173"/>
      <c r="E158" s="173"/>
      <c r="F158" s="173"/>
      <c r="G158" s="17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 ht="15.75" customHeight="1">
      <c r="A159" s="4"/>
      <c r="B159" s="4"/>
      <c r="C159" s="173"/>
      <c r="D159" s="173"/>
      <c r="E159" s="173"/>
      <c r="F159" s="173"/>
      <c r="G159" s="17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 ht="15.75" customHeight="1">
      <c r="A160" s="4"/>
      <c r="B160" s="4"/>
      <c r="C160" s="173"/>
      <c r="D160" s="173"/>
      <c r="E160" s="173"/>
      <c r="F160" s="173"/>
      <c r="G160" s="17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 ht="15.75" customHeight="1">
      <c r="A161" s="4"/>
      <c r="B161" s="4"/>
      <c r="C161" s="173"/>
      <c r="D161" s="173"/>
      <c r="E161" s="173"/>
      <c r="F161" s="173"/>
      <c r="G161" s="17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 ht="15.75" customHeight="1">
      <c r="A162" s="4"/>
      <c r="B162" s="4"/>
      <c r="C162" s="173"/>
      <c r="D162" s="173"/>
      <c r="E162" s="173"/>
      <c r="F162" s="173"/>
      <c r="G162" s="17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 ht="15.75" customHeight="1">
      <c r="A163" s="4"/>
      <c r="B163" s="4"/>
      <c r="C163" s="173"/>
      <c r="D163" s="173"/>
      <c r="E163" s="173"/>
      <c r="F163" s="173"/>
      <c r="G163" s="17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 ht="15.75" customHeight="1">
      <c r="A164" s="4"/>
      <c r="B164" s="4"/>
      <c r="C164" s="173"/>
      <c r="D164" s="173"/>
      <c r="E164" s="173"/>
      <c r="F164" s="173"/>
      <c r="G164" s="17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 ht="15.75" customHeight="1">
      <c r="A165" s="4"/>
      <c r="B165" s="4"/>
      <c r="C165" s="173"/>
      <c r="D165" s="173"/>
      <c r="E165" s="173"/>
      <c r="F165" s="173"/>
      <c r="G165" s="17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 ht="15.75" customHeight="1">
      <c r="A166" s="4"/>
      <c r="B166" s="4"/>
      <c r="C166" s="173"/>
      <c r="D166" s="173"/>
      <c r="E166" s="173"/>
      <c r="F166" s="173"/>
      <c r="G166" s="17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 ht="15.75" customHeight="1">
      <c r="A167" s="4"/>
      <c r="B167" s="4"/>
      <c r="C167" s="173"/>
      <c r="D167" s="173"/>
      <c r="E167" s="173"/>
      <c r="F167" s="173"/>
      <c r="G167" s="17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 ht="15.75" customHeight="1">
      <c r="A168" s="4"/>
      <c r="B168" s="4"/>
      <c r="C168" s="173"/>
      <c r="D168" s="173"/>
      <c r="E168" s="173"/>
      <c r="F168" s="173"/>
      <c r="G168" s="17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 ht="15.75" customHeight="1">
      <c r="A169" s="4"/>
      <c r="B169" s="4"/>
      <c r="C169" s="173"/>
      <c r="D169" s="173"/>
      <c r="E169" s="173"/>
      <c r="F169" s="173"/>
      <c r="G169" s="17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 ht="15.75" customHeight="1">
      <c r="A170" s="4"/>
      <c r="B170" s="4"/>
      <c r="C170" s="173"/>
      <c r="D170" s="173"/>
      <c r="E170" s="173"/>
      <c r="F170" s="173"/>
      <c r="G170" s="17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 ht="15.75" customHeight="1">
      <c r="A171" s="4"/>
      <c r="B171" s="4"/>
      <c r="C171" s="173"/>
      <c r="D171" s="173"/>
      <c r="E171" s="173"/>
      <c r="F171" s="173"/>
      <c r="G171" s="17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 ht="15.75" customHeight="1">
      <c r="A172" s="4"/>
      <c r="B172" s="4"/>
      <c r="C172" s="173"/>
      <c r="D172" s="173"/>
      <c r="E172" s="173"/>
      <c r="F172" s="173"/>
      <c r="G172" s="17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 ht="15.75" customHeight="1">
      <c r="A173" s="4"/>
      <c r="B173" s="4"/>
      <c r="C173" s="173"/>
      <c r="D173" s="173"/>
      <c r="E173" s="173"/>
      <c r="F173" s="173"/>
      <c r="G173" s="17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 ht="15.75" customHeight="1">
      <c r="A174" s="4"/>
      <c r="B174" s="4"/>
      <c r="C174" s="173"/>
      <c r="D174" s="173"/>
      <c r="E174" s="173"/>
      <c r="F174" s="173"/>
      <c r="G174" s="17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 ht="15.75" customHeight="1">
      <c r="A175" s="4"/>
      <c r="B175" s="4"/>
      <c r="C175" s="173"/>
      <c r="D175" s="173"/>
      <c r="E175" s="173"/>
      <c r="F175" s="173"/>
      <c r="G175" s="17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 ht="15.75" customHeight="1">
      <c r="A176" s="4"/>
      <c r="B176" s="4"/>
      <c r="C176" s="173"/>
      <c r="D176" s="173"/>
      <c r="E176" s="173"/>
      <c r="F176" s="173"/>
      <c r="G176" s="17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 ht="15.75" customHeight="1">
      <c r="A177" s="4"/>
      <c r="B177" s="4"/>
      <c r="C177" s="173"/>
      <c r="D177" s="173"/>
      <c r="E177" s="173"/>
      <c r="F177" s="173"/>
      <c r="G177" s="17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 ht="15.75" customHeight="1">
      <c r="A178" s="4"/>
      <c r="B178" s="4"/>
      <c r="C178" s="173"/>
      <c r="D178" s="173"/>
      <c r="E178" s="173"/>
      <c r="F178" s="173"/>
      <c r="G178" s="17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 ht="15.75" customHeight="1">
      <c r="A179" s="4"/>
      <c r="B179" s="4"/>
      <c r="C179" s="173"/>
      <c r="D179" s="173"/>
      <c r="E179" s="173"/>
      <c r="F179" s="173"/>
      <c r="G179" s="17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 ht="15.75" customHeight="1">
      <c r="A180" s="4"/>
      <c r="B180" s="4"/>
      <c r="C180" s="173"/>
      <c r="D180" s="173"/>
      <c r="E180" s="173"/>
      <c r="F180" s="173"/>
      <c r="G180" s="17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 ht="15.75" customHeight="1">
      <c r="A181" s="4"/>
      <c r="B181" s="4"/>
      <c r="C181" s="173"/>
      <c r="D181" s="173"/>
      <c r="E181" s="173"/>
      <c r="F181" s="173"/>
      <c r="G181" s="17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 ht="15.75" customHeight="1">
      <c r="A182" s="4"/>
      <c r="B182" s="4"/>
      <c r="C182" s="173"/>
      <c r="D182" s="173"/>
      <c r="E182" s="173"/>
      <c r="F182" s="173"/>
      <c r="G182" s="17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 ht="15.75" customHeight="1">
      <c r="A183" s="4"/>
      <c r="B183" s="4"/>
      <c r="C183" s="173"/>
      <c r="D183" s="173"/>
      <c r="E183" s="173"/>
      <c r="F183" s="173"/>
      <c r="G183" s="17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 ht="15.75" customHeight="1">
      <c r="A184" s="4"/>
      <c r="B184" s="4"/>
      <c r="C184" s="173"/>
      <c r="D184" s="173"/>
      <c r="E184" s="173"/>
      <c r="F184" s="173"/>
      <c r="G184" s="17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 ht="15.75" customHeight="1">
      <c r="A185" s="4"/>
      <c r="B185" s="4"/>
      <c r="C185" s="173"/>
      <c r="D185" s="173"/>
      <c r="E185" s="173"/>
      <c r="F185" s="173"/>
      <c r="G185" s="17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 ht="15.75" customHeight="1">
      <c r="A186" s="4"/>
      <c r="B186" s="4"/>
      <c r="C186" s="173"/>
      <c r="D186" s="173"/>
      <c r="E186" s="173"/>
      <c r="F186" s="173"/>
      <c r="G186" s="17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 ht="15.75" customHeight="1">
      <c r="A187" s="4"/>
      <c r="B187" s="4"/>
      <c r="C187" s="173"/>
      <c r="D187" s="173"/>
      <c r="E187" s="173"/>
      <c r="F187" s="173"/>
      <c r="G187" s="17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 ht="15.75" customHeight="1">
      <c r="A188" s="4"/>
      <c r="B188" s="4"/>
      <c r="C188" s="173"/>
      <c r="D188" s="173"/>
      <c r="E188" s="173"/>
      <c r="F188" s="173"/>
      <c r="G188" s="17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 ht="15.75" customHeight="1">
      <c r="A189" s="4"/>
      <c r="B189" s="4"/>
      <c r="C189" s="173"/>
      <c r="D189" s="173"/>
      <c r="E189" s="173"/>
      <c r="F189" s="173"/>
      <c r="G189" s="17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 ht="15.75" customHeight="1">
      <c r="A190" s="4"/>
      <c r="B190" s="4"/>
      <c r="C190" s="173"/>
      <c r="D190" s="173"/>
      <c r="E190" s="173"/>
      <c r="F190" s="173"/>
      <c r="G190" s="17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 ht="15.75" customHeight="1">
      <c r="A191" s="4"/>
      <c r="B191" s="4"/>
      <c r="C191" s="173"/>
      <c r="D191" s="173"/>
      <c r="E191" s="173"/>
      <c r="F191" s="173"/>
      <c r="G191" s="17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 ht="15.75" customHeight="1">
      <c r="A192" s="4"/>
      <c r="B192" s="4"/>
      <c r="C192" s="173"/>
      <c r="D192" s="173"/>
      <c r="E192" s="173"/>
      <c r="F192" s="173"/>
      <c r="G192" s="17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 ht="15.75" customHeight="1">
      <c r="A193" s="4"/>
      <c r="B193" s="4"/>
      <c r="C193" s="173"/>
      <c r="D193" s="173"/>
      <c r="E193" s="173"/>
      <c r="F193" s="173"/>
      <c r="G193" s="17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 ht="15.75" customHeight="1">
      <c r="A194" s="4"/>
      <c r="B194" s="4"/>
      <c r="C194" s="173"/>
      <c r="D194" s="173"/>
      <c r="E194" s="173"/>
      <c r="F194" s="173"/>
      <c r="G194" s="17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 ht="15.75" customHeight="1">
      <c r="A195" s="4"/>
      <c r="B195" s="4"/>
      <c r="C195" s="173"/>
      <c r="D195" s="173"/>
      <c r="E195" s="173"/>
      <c r="F195" s="173"/>
      <c r="G195" s="17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 ht="15.75" customHeight="1">
      <c r="A196" s="4"/>
      <c r="B196" s="4"/>
      <c r="C196" s="173"/>
      <c r="D196" s="173"/>
      <c r="E196" s="173"/>
      <c r="F196" s="173"/>
      <c r="G196" s="17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 ht="15.75" customHeight="1">
      <c r="A197" s="4"/>
      <c r="B197" s="4"/>
      <c r="C197" s="173"/>
      <c r="D197" s="173"/>
      <c r="E197" s="173"/>
      <c r="F197" s="173"/>
      <c r="G197" s="17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 ht="15.75" customHeight="1">
      <c r="A198" s="4"/>
      <c r="B198" s="4"/>
      <c r="C198" s="173"/>
      <c r="D198" s="173"/>
      <c r="E198" s="173"/>
      <c r="F198" s="173"/>
      <c r="G198" s="17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 ht="15.75" customHeight="1">
      <c r="A199" s="4"/>
      <c r="B199" s="4"/>
      <c r="C199" s="173"/>
      <c r="D199" s="173"/>
      <c r="E199" s="173"/>
      <c r="F199" s="173"/>
      <c r="G199" s="17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 ht="15.75" customHeight="1">
      <c r="A200" s="4"/>
      <c r="B200" s="4"/>
      <c r="C200" s="173"/>
      <c r="D200" s="173"/>
      <c r="E200" s="173"/>
      <c r="F200" s="173"/>
      <c r="G200" s="17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 ht="15.75" customHeight="1">
      <c r="A201" s="4"/>
      <c r="B201" s="4"/>
      <c r="C201" s="173"/>
      <c r="D201" s="173"/>
      <c r="E201" s="173"/>
      <c r="F201" s="173"/>
      <c r="G201" s="17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 ht="15.75" customHeight="1">
      <c r="A202" s="4"/>
      <c r="B202" s="4"/>
      <c r="C202" s="173"/>
      <c r="D202" s="173"/>
      <c r="E202" s="173"/>
      <c r="F202" s="173"/>
      <c r="G202" s="17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 ht="15.75" customHeight="1">
      <c r="A203" s="4"/>
      <c r="B203" s="4"/>
      <c r="C203" s="173"/>
      <c r="D203" s="173"/>
      <c r="E203" s="173"/>
      <c r="F203" s="173"/>
      <c r="G203" s="17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 ht="15.75" customHeight="1">
      <c r="A204" s="4"/>
      <c r="B204" s="4"/>
      <c r="C204" s="173"/>
      <c r="D204" s="173"/>
      <c r="E204" s="173"/>
      <c r="F204" s="173"/>
      <c r="G204" s="17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 ht="15.75" customHeight="1">
      <c r="A205" s="4"/>
      <c r="B205" s="4"/>
      <c r="C205" s="173"/>
      <c r="D205" s="173"/>
      <c r="E205" s="173"/>
      <c r="F205" s="173"/>
      <c r="G205" s="17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 ht="15.75" customHeight="1">
      <c r="A206" s="4"/>
      <c r="B206" s="4"/>
      <c r="C206" s="173"/>
      <c r="D206" s="173"/>
      <c r="E206" s="173"/>
      <c r="F206" s="173"/>
      <c r="G206" s="17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 ht="15.75" customHeight="1">
      <c r="A207" s="4"/>
      <c r="B207" s="4"/>
      <c r="C207" s="173"/>
      <c r="D207" s="173"/>
      <c r="E207" s="173"/>
      <c r="F207" s="173"/>
      <c r="G207" s="17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 ht="15.75" customHeight="1">
      <c r="A208" s="4"/>
      <c r="B208" s="4"/>
      <c r="C208" s="173"/>
      <c r="D208" s="173"/>
      <c r="E208" s="173"/>
      <c r="F208" s="173"/>
      <c r="G208" s="17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 ht="15.75" customHeight="1">
      <c r="A209" s="4"/>
      <c r="B209" s="4"/>
      <c r="C209" s="173"/>
      <c r="D209" s="173"/>
      <c r="E209" s="173"/>
      <c r="F209" s="173"/>
      <c r="G209" s="17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 ht="15.75" customHeight="1">
      <c r="A210" s="4"/>
      <c r="B210" s="4"/>
      <c r="C210" s="173"/>
      <c r="D210" s="173"/>
      <c r="E210" s="173"/>
      <c r="F210" s="173"/>
      <c r="G210" s="17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 ht="15.75" customHeight="1">
      <c r="A211" s="4"/>
      <c r="B211" s="4"/>
      <c r="C211" s="173"/>
      <c r="D211" s="173"/>
      <c r="E211" s="173"/>
      <c r="F211" s="173"/>
      <c r="G211" s="17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 ht="15.75" customHeight="1">
      <c r="A212" s="4"/>
      <c r="B212" s="4"/>
      <c r="C212" s="173"/>
      <c r="D212" s="173"/>
      <c r="E212" s="173"/>
      <c r="F212" s="173"/>
      <c r="G212" s="17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 ht="15.75" customHeight="1">
      <c r="A213" s="4"/>
      <c r="B213" s="4"/>
      <c r="C213" s="173"/>
      <c r="D213" s="173"/>
      <c r="E213" s="173"/>
      <c r="F213" s="173"/>
      <c r="G213" s="17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 ht="15.75" customHeight="1">
      <c r="A214" s="4"/>
      <c r="B214" s="4"/>
      <c r="C214" s="173"/>
      <c r="D214" s="173"/>
      <c r="E214" s="173"/>
      <c r="F214" s="173"/>
      <c r="G214" s="17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 ht="15.75" customHeight="1">
      <c r="A215" s="4"/>
      <c r="B215" s="4"/>
      <c r="C215" s="173"/>
      <c r="D215" s="173"/>
      <c r="E215" s="173"/>
      <c r="F215" s="173"/>
      <c r="G215" s="17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 ht="15.75" customHeight="1">
      <c r="A216" s="4"/>
      <c r="B216" s="4"/>
      <c r="C216" s="173"/>
      <c r="D216" s="173"/>
      <c r="E216" s="173"/>
      <c r="F216" s="173"/>
      <c r="G216" s="17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 ht="15.75" customHeight="1">
      <c r="A217" s="4"/>
      <c r="B217" s="4"/>
      <c r="C217" s="173"/>
      <c r="D217" s="173"/>
      <c r="E217" s="173"/>
      <c r="F217" s="173"/>
      <c r="G217" s="17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 ht="15.75" customHeight="1">
      <c r="A218" s="4"/>
      <c r="B218" s="4"/>
      <c r="C218" s="173"/>
      <c r="D218" s="173"/>
      <c r="E218" s="173"/>
      <c r="F218" s="173"/>
      <c r="G218" s="17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 ht="15.75" customHeight="1">
      <c r="A219" s="4"/>
      <c r="B219" s="4"/>
      <c r="C219" s="173"/>
      <c r="D219" s="173"/>
      <c r="E219" s="173"/>
      <c r="F219" s="173"/>
      <c r="G219" s="17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 ht="15.75" customHeight="1">
      <c r="A220" s="4"/>
      <c r="B220" s="4"/>
      <c r="C220" s="173"/>
      <c r="D220" s="173"/>
      <c r="E220" s="173"/>
      <c r="F220" s="173"/>
      <c r="G220" s="17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 ht="15.75" customHeight="1">
      <c r="A221" s="4"/>
      <c r="B221" s="4"/>
      <c r="C221" s="173"/>
      <c r="D221" s="173"/>
      <c r="E221" s="173"/>
      <c r="F221" s="173"/>
      <c r="G221" s="17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 ht="15.75" customHeight="1">
      <c r="A222" s="4"/>
      <c r="B222" s="4"/>
      <c r="C222" s="173"/>
      <c r="D222" s="173"/>
      <c r="E222" s="173"/>
      <c r="F222" s="173"/>
      <c r="G222" s="17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 ht="15.75" customHeight="1">
      <c r="A223" s="4"/>
      <c r="B223" s="4"/>
      <c r="C223" s="173"/>
      <c r="D223" s="173"/>
      <c r="E223" s="173"/>
      <c r="F223" s="173"/>
      <c r="G223" s="17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 ht="15.75" customHeight="1">
      <c r="A224" s="4"/>
      <c r="B224" s="4"/>
      <c r="C224" s="173"/>
      <c r="D224" s="173"/>
      <c r="E224" s="173"/>
      <c r="F224" s="173"/>
      <c r="G224" s="17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 ht="15.75" customHeight="1">
      <c r="A225" s="4"/>
      <c r="B225" s="4"/>
      <c r="C225" s="173"/>
      <c r="D225" s="173"/>
      <c r="E225" s="173"/>
      <c r="F225" s="173"/>
      <c r="G225" s="17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 ht="15.75" customHeight="1">
      <c r="A226" s="4"/>
      <c r="B226" s="4"/>
      <c r="C226" s="173"/>
      <c r="D226" s="173"/>
      <c r="E226" s="173"/>
      <c r="F226" s="173"/>
      <c r="G226" s="17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 ht="15.75" customHeight="1">
      <c r="A227" s="4"/>
      <c r="B227" s="4"/>
      <c r="C227" s="173"/>
      <c r="D227" s="173"/>
      <c r="E227" s="173"/>
      <c r="F227" s="173"/>
      <c r="G227" s="17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 ht="15.75" customHeight="1">
      <c r="A228" s="4"/>
      <c r="B228" s="4"/>
      <c r="C228" s="173"/>
      <c r="D228" s="173"/>
      <c r="E228" s="173"/>
      <c r="F228" s="173"/>
      <c r="G228" s="17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 ht="15.75" customHeight="1">
      <c r="A229" s="4"/>
      <c r="B229" s="4"/>
      <c r="C229" s="173"/>
      <c r="D229" s="173"/>
      <c r="E229" s="173"/>
      <c r="F229" s="173"/>
      <c r="G229" s="17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 ht="15.75" customHeight="1">
      <c r="A230" s="4"/>
      <c r="B230" s="4"/>
      <c r="C230" s="173"/>
      <c r="D230" s="173"/>
      <c r="E230" s="173"/>
      <c r="F230" s="173"/>
      <c r="G230" s="17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 ht="15.75" customHeight="1">
      <c r="A231" s="4"/>
      <c r="B231" s="4"/>
      <c r="C231" s="173"/>
      <c r="D231" s="173"/>
      <c r="E231" s="173"/>
      <c r="F231" s="173"/>
      <c r="G231" s="17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 ht="15.75" customHeight="1">
      <c r="A232" s="4"/>
      <c r="B232" s="4"/>
      <c r="C232" s="173"/>
      <c r="D232" s="173"/>
      <c r="E232" s="173"/>
      <c r="F232" s="173"/>
      <c r="G232" s="17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 ht="15.75" customHeight="1">
      <c r="A233" s="4"/>
      <c r="B233" s="4"/>
      <c r="C233" s="173"/>
      <c r="D233" s="173"/>
      <c r="E233" s="173"/>
      <c r="F233" s="173"/>
      <c r="G233" s="17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 ht="15.75" customHeight="1">
      <c r="A234" s="4"/>
      <c r="B234" s="4"/>
      <c r="C234" s="173"/>
      <c r="D234" s="173"/>
      <c r="E234" s="173"/>
      <c r="F234" s="173"/>
      <c r="G234" s="17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 ht="15.75" customHeight="1">
      <c r="A235" s="4"/>
      <c r="B235" s="4"/>
      <c r="C235" s="173"/>
      <c r="D235" s="173"/>
      <c r="E235" s="173"/>
      <c r="F235" s="173"/>
      <c r="G235" s="17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 ht="15.75" customHeight="1">
      <c r="A236" s="4"/>
      <c r="B236" s="4"/>
      <c r="C236" s="173"/>
      <c r="D236" s="173"/>
      <c r="E236" s="173"/>
      <c r="F236" s="173"/>
      <c r="G236" s="17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 ht="15.75" customHeight="1">
      <c r="A237" s="4"/>
      <c r="B237" s="4"/>
      <c r="C237" s="173"/>
      <c r="D237" s="173"/>
      <c r="E237" s="173"/>
      <c r="F237" s="173"/>
      <c r="G237" s="17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 ht="15.75" customHeight="1">
      <c r="A238" s="4"/>
      <c r="B238" s="4"/>
      <c r="C238" s="173"/>
      <c r="D238" s="173"/>
      <c r="E238" s="173"/>
      <c r="F238" s="173"/>
      <c r="G238" s="17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 ht="15.75" customHeight="1">
      <c r="A239" s="4"/>
      <c r="B239" s="4"/>
      <c r="C239" s="173"/>
      <c r="D239" s="173"/>
      <c r="E239" s="173"/>
      <c r="F239" s="173"/>
      <c r="G239" s="17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 ht="15.75" customHeight="1">
      <c r="A240" s="4"/>
      <c r="B240" s="4"/>
      <c r="C240" s="173"/>
      <c r="D240" s="173"/>
      <c r="E240" s="173"/>
      <c r="F240" s="173"/>
      <c r="G240" s="17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 ht="15.75" customHeight="1">
      <c r="A241" s="4"/>
      <c r="B241" s="4"/>
      <c r="C241" s="173"/>
      <c r="D241" s="173"/>
      <c r="E241" s="173"/>
      <c r="F241" s="173"/>
      <c r="G241" s="17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 ht="15.75" customHeight="1">
      <c r="A242" s="4"/>
      <c r="B242" s="4"/>
      <c r="C242" s="173"/>
      <c r="D242" s="173"/>
      <c r="E242" s="173"/>
      <c r="F242" s="173"/>
      <c r="G242" s="17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 ht="15.75" customHeight="1">
      <c r="A243" s="4"/>
      <c r="B243" s="4"/>
      <c r="C243" s="173"/>
      <c r="D243" s="173"/>
      <c r="E243" s="173"/>
      <c r="F243" s="173"/>
      <c r="G243" s="17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 ht="15.75" customHeight="1">
      <c r="A244" s="4"/>
      <c r="B244" s="4"/>
      <c r="C244" s="173"/>
      <c r="D244" s="173"/>
      <c r="E244" s="173"/>
      <c r="F244" s="173"/>
      <c r="G244" s="17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 ht="15.75" customHeight="1">
      <c r="A245" s="4"/>
      <c r="B245" s="4"/>
      <c r="C245" s="173"/>
      <c r="D245" s="173"/>
      <c r="E245" s="173"/>
      <c r="F245" s="173"/>
      <c r="G245" s="17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 ht="15.75" customHeight="1">
      <c r="A246" s="4"/>
      <c r="B246" s="4"/>
      <c r="C246" s="173"/>
      <c r="D246" s="173"/>
      <c r="E246" s="173"/>
      <c r="F246" s="173"/>
      <c r="G246" s="17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 ht="15.75" customHeight="1">
      <c r="A247" s="4"/>
      <c r="B247" s="4"/>
      <c r="C247" s="173"/>
      <c r="D247" s="173"/>
      <c r="E247" s="173"/>
      <c r="F247" s="173"/>
      <c r="G247" s="17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 ht="15.75" customHeight="1">
      <c r="A248" s="4"/>
      <c r="B248" s="4"/>
      <c r="C248" s="173"/>
      <c r="D248" s="173"/>
      <c r="E248" s="173"/>
      <c r="F248" s="173"/>
      <c r="G248" s="17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 ht="15.75" customHeight="1">
      <c r="A249" s="4"/>
      <c r="B249" s="4"/>
      <c r="C249" s="173"/>
      <c r="D249" s="173"/>
      <c r="E249" s="173"/>
      <c r="F249" s="173"/>
      <c r="G249" s="17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 ht="15.75" customHeight="1">
      <c r="A250" s="4"/>
      <c r="B250" s="4"/>
      <c r="C250" s="173"/>
      <c r="D250" s="173"/>
      <c r="E250" s="173"/>
      <c r="F250" s="173"/>
      <c r="G250" s="17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 ht="15.75" customHeight="1">
      <c r="A251" s="4"/>
      <c r="B251" s="4"/>
      <c r="C251" s="173"/>
      <c r="D251" s="173"/>
      <c r="E251" s="173"/>
      <c r="F251" s="173"/>
      <c r="G251" s="17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 ht="15.75" customHeight="1">
      <c r="A252" s="4"/>
      <c r="B252" s="4"/>
      <c r="C252" s="173"/>
      <c r="D252" s="173"/>
      <c r="E252" s="173"/>
      <c r="F252" s="173"/>
      <c r="G252" s="17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 ht="15.75" customHeight="1">
      <c r="A253" s="4"/>
      <c r="B253" s="4"/>
      <c r="C253" s="173"/>
      <c r="D253" s="173"/>
      <c r="E253" s="173"/>
      <c r="F253" s="173"/>
      <c r="G253" s="17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 ht="15.75" customHeight="1">
      <c r="A254" s="4"/>
      <c r="B254" s="4"/>
      <c r="C254" s="173"/>
      <c r="D254" s="173"/>
      <c r="E254" s="173"/>
      <c r="F254" s="173"/>
      <c r="G254" s="17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 ht="15.75" customHeight="1">
      <c r="A255" s="4"/>
      <c r="B255" s="4"/>
      <c r="C255" s="173"/>
      <c r="D255" s="173"/>
      <c r="E255" s="173"/>
      <c r="F255" s="173"/>
      <c r="G255" s="17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 ht="15.75" customHeight="1">
      <c r="A256" s="4"/>
      <c r="B256" s="4"/>
      <c r="C256" s="173"/>
      <c r="D256" s="173"/>
      <c r="E256" s="173"/>
      <c r="F256" s="173"/>
      <c r="G256" s="17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 ht="15.75" customHeight="1">
      <c r="A257" s="4"/>
      <c r="B257" s="4"/>
      <c r="C257" s="173"/>
      <c r="D257" s="173"/>
      <c r="E257" s="173"/>
      <c r="F257" s="173"/>
      <c r="G257" s="17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 ht="15.75" customHeight="1">
      <c r="A258" s="4"/>
      <c r="B258" s="4"/>
      <c r="C258" s="173"/>
      <c r="D258" s="173"/>
      <c r="E258" s="173"/>
      <c r="F258" s="173"/>
      <c r="G258" s="17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 ht="15.75" customHeight="1">
      <c r="A259" s="4"/>
      <c r="B259" s="4"/>
      <c r="C259" s="173"/>
      <c r="D259" s="173"/>
      <c r="E259" s="173"/>
      <c r="F259" s="173"/>
      <c r="G259" s="17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 ht="15.75" customHeight="1">
      <c r="A260" s="4"/>
      <c r="B260" s="4"/>
      <c r="C260" s="173"/>
      <c r="D260" s="173"/>
      <c r="E260" s="173"/>
      <c r="F260" s="173"/>
      <c r="G260" s="17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 ht="15.75" customHeight="1">
      <c r="A261" s="4"/>
      <c r="B261" s="4"/>
      <c r="C261" s="173"/>
      <c r="D261" s="173"/>
      <c r="E261" s="173"/>
      <c r="F261" s="173"/>
      <c r="G261" s="17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 ht="15.75" customHeight="1">
      <c r="A262" s="4"/>
      <c r="B262" s="4"/>
      <c r="C262" s="173"/>
      <c r="D262" s="173"/>
      <c r="E262" s="173"/>
      <c r="F262" s="173"/>
      <c r="G262" s="17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 ht="15.75" customHeight="1">
      <c r="A263" s="4"/>
      <c r="B263" s="4"/>
      <c r="C263" s="173"/>
      <c r="D263" s="173"/>
      <c r="E263" s="173"/>
      <c r="F263" s="173"/>
      <c r="G263" s="17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 ht="15.75" customHeight="1">
      <c r="A264" s="4"/>
      <c r="B264" s="4"/>
      <c r="C264" s="173"/>
      <c r="D264" s="173"/>
      <c r="E264" s="173"/>
      <c r="F264" s="173"/>
      <c r="G264" s="17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 ht="15.75" customHeight="1">
      <c r="A265" s="4"/>
      <c r="B265" s="4"/>
      <c r="C265" s="173"/>
      <c r="D265" s="173"/>
      <c r="E265" s="173"/>
      <c r="F265" s="173"/>
      <c r="G265" s="17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 ht="15.75" customHeight="1">
      <c r="A266" s="4"/>
      <c r="B266" s="4"/>
      <c r="C266" s="173"/>
      <c r="D266" s="173"/>
      <c r="E266" s="173"/>
      <c r="F266" s="173"/>
      <c r="G266" s="17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 ht="15.75" customHeight="1">
      <c r="A267" s="4"/>
      <c r="B267" s="4"/>
      <c r="C267" s="173"/>
      <c r="D267" s="173"/>
      <c r="E267" s="173"/>
      <c r="F267" s="173"/>
      <c r="G267" s="17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 ht="15.75" customHeight="1">
      <c r="A268" s="4"/>
      <c r="B268" s="4"/>
      <c r="C268" s="173"/>
      <c r="D268" s="173"/>
      <c r="E268" s="173"/>
      <c r="F268" s="173"/>
      <c r="G268" s="17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 ht="15.75" customHeight="1">
      <c r="A269" s="4"/>
      <c r="B269" s="4"/>
      <c r="C269" s="173"/>
      <c r="D269" s="173"/>
      <c r="E269" s="173"/>
      <c r="F269" s="173"/>
      <c r="G269" s="17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 ht="15.75" customHeight="1">
      <c r="A270" s="4"/>
      <c r="B270" s="4"/>
      <c r="C270" s="173"/>
      <c r="D270" s="173"/>
      <c r="E270" s="173"/>
      <c r="F270" s="173"/>
      <c r="G270" s="17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 ht="15.75" customHeight="1">
      <c r="A271" s="4"/>
      <c r="B271" s="4"/>
      <c r="C271" s="173"/>
      <c r="D271" s="173"/>
      <c r="E271" s="173"/>
      <c r="F271" s="173"/>
      <c r="G271" s="17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 ht="15.75" customHeight="1">
      <c r="A272" s="4"/>
      <c r="B272" s="4"/>
      <c r="C272" s="173"/>
      <c r="D272" s="173"/>
      <c r="E272" s="173"/>
      <c r="F272" s="173"/>
      <c r="G272" s="17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 ht="15.75" customHeight="1">
      <c r="A273" s="4"/>
      <c r="B273" s="4"/>
      <c r="C273" s="173"/>
      <c r="D273" s="173"/>
      <c r="E273" s="173"/>
      <c r="F273" s="173"/>
      <c r="G273" s="17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 ht="15.75" customHeight="1">
      <c r="A274" s="4"/>
      <c r="B274" s="4"/>
      <c r="C274" s="173"/>
      <c r="D274" s="173"/>
      <c r="E274" s="173"/>
      <c r="F274" s="173"/>
      <c r="G274" s="17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 ht="15.75" customHeight="1">
      <c r="A275" s="4"/>
      <c r="B275" s="4"/>
      <c r="C275" s="173"/>
      <c r="D275" s="173"/>
      <c r="E275" s="173"/>
      <c r="F275" s="173"/>
      <c r="G275" s="17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 ht="15.75" customHeight="1">
      <c r="A276" s="4"/>
      <c r="B276" s="4"/>
      <c r="C276" s="173"/>
      <c r="D276" s="173"/>
      <c r="E276" s="173"/>
      <c r="F276" s="173"/>
      <c r="G276" s="17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 ht="15.75" customHeight="1">
      <c r="A277" s="4"/>
      <c r="B277" s="4"/>
      <c r="C277" s="173"/>
      <c r="D277" s="173"/>
      <c r="E277" s="173"/>
      <c r="F277" s="173"/>
      <c r="G277" s="17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 ht="15.75" customHeight="1">
      <c r="A278" s="4"/>
      <c r="B278" s="4"/>
      <c r="C278" s="173"/>
      <c r="D278" s="173"/>
      <c r="E278" s="173"/>
      <c r="F278" s="173"/>
      <c r="G278" s="17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 ht="15.75" customHeight="1">
      <c r="A279" s="4"/>
      <c r="B279" s="4"/>
      <c r="C279" s="173"/>
      <c r="D279" s="173"/>
      <c r="E279" s="173"/>
      <c r="F279" s="173"/>
      <c r="G279" s="17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 ht="15.75" customHeight="1">
      <c r="A280" s="4"/>
      <c r="B280" s="4"/>
      <c r="C280" s="173"/>
      <c r="D280" s="173"/>
      <c r="E280" s="173"/>
      <c r="F280" s="173"/>
      <c r="G280" s="17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 ht="15.75" customHeight="1">
      <c r="A281" s="4"/>
      <c r="B281" s="4"/>
      <c r="C281" s="173"/>
      <c r="D281" s="173"/>
      <c r="E281" s="173"/>
      <c r="F281" s="173"/>
      <c r="G281" s="17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 ht="15.75" customHeight="1">
      <c r="A282" s="4"/>
      <c r="B282" s="4"/>
      <c r="C282" s="173"/>
      <c r="D282" s="173"/>
      <c r="E282" s="173"/>
      <c r="F282" s="173"/>
      <c r="G282" s="17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 ht="15.75" customHeight="1">
      <c r="A283" s="4"/>
      <c r="B283" s="4"/>
      <c r="C283" s="173"/>
      <c r="D283" s="173"/>
      <c r="E283" s="173"/>
      <c r="F283" s="173"/>
      <c r="G283" s="17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 ht="15.75" customHeight="1">
      <c r="A284" s="4"/>
      <c r="B284" s="4"/>
      <c r="C284" s="173"/>
      <c r="D284" s="173"/>
      <c r="E284" s="173"/>
      <c r="F284" s="173"/>
      <c r="G284" s="17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 ht="15.75" customHeight="1">
      <c r="A285" s="4"/>
      <c r="B285" s="4"/>
      <c r="C285" s="173"/>
      <c r="D285" s="173"/>
      <c r="E285" s="173"/>
      <c r="F285" s="173"/>
      <c r="G285" s="17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 ht="15.75" customHeight="1">
      <c r="A286" s="4"/>
      <c r="B286" s="4"/>
      <c r="C286" s="173"/>
      <c r="D286" s="173"/>
      <c r="E286" s="173"/>
      <c r="F286" s="173"/>
      <c r="G286" s="17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 ht="15.75" customHeight="1">
      <c r="A287" s="4"/>
      <c r="B287" s="4"/>
      <c r="C287" s="173"/>
      <c r="D287" s="173"/>
      <c r="E287" s="173"/>
      <c r="F287" s="173"/>
      <c r="G287" s="17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 ht="15.75" customHeight="1">
      <c r="A288" s="4"/>
      <c r="B288" s="4"/>
      <c r="C288" s="173"/>
      <c r="D288" s="173"/>
      <c r="E288" s="173"/>
      <c r="F288" s="173"/>
      <c r="G288" s="17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 ht="15.75" customHeight="1">
      <c r="A289" s="4"/>
      <c r="B289" s="4"/>
      <c r="C289" s="173"/>
      <c r="D289" s="173"/>
      <c r="E289" s="173"/>
      <c r="F289" s="173"/>
      <c r="G289" s="17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 ht="15.75" customHeight="1">
      <c r="A290" s="4"/>
      <c r="B290" s="4"/>
      <c r="C290" s="173"/>
      <c r="D290" s="173"/>
      <c r="E290" s="173"/>
      <c r="F290" s="173"/>
      <c r="G290" s="17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 ht="15.75" customHeight="1">
      <c r="A291" s="4"/>
      <c r="B291" s="4"/>
      <c r="C291" s="173"/>
      <c r="D291" s="173"/>
      <c r="E291" s="173"/>
      <c r="F291" s="173"/>
      <c r="G291" s="17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 ht="15.75" customHeight="1">
      <c r="A292" s="4"/>
      <c r="B292" s="4"/>
      <c r="C292" s="173"/>
      <c r="D292" s="173"/>
      <c r="E292" s="173"/>
      <c r="F292" s="173"/>
      <c r="G292" s="17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 ht="15.75" customHeight="1">
      <c r="A293" s="4"/>
      <c r="B293" s="4"/>
      <c r="C293" s="173"/>
      <c r="D293" s="173"/>
      <c r="E293" s="173"/>
      <c r="F293" s="173"/>
      <c r="G293" s="17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 ht="15.75" customHeight="1">
      <c r="A294" s="4"/>
      <c r="B294" s="4"/>
      <c r="C294" s="173"/>
      <c r="D294" s="173"/>
      <c r="E294" s="173"/>
      <c r="F294" s="173"/>
      <c r="G294" s="17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 ht="15.75" customHeight="1">
      <c r="A295" s="4"/>
      <c r="B295" s="4"/>
      <c r="C295" s="173"/>
      <c r="D295" s="173"/>
      <c r="E295" s="173"/>
      <c r="F295" s="173"/>
      <c r="G295" s="17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 ht="15.75" customHeight="1">
      <c r="A296" s="4"/>
      <c r="B296" s="4"/>
      <c r="C296" s="173"/>
      <c r="D296" s="173"/>
      <c r="E296" s="173"/>
      <c r="F296" s="173"/>
      <c r="G296" s="17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 ht="15.75" customHeight="1">
      <c r="A297" s="4"/>
      <c r="B297" s="4"/>
      <c r="C297" s="173"/>
      <c r="D297" s="173"/>
      <c r="E297" s="173"/>
      <c r="F297" s="173"/>
      <c r="G297" s="17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 ht="15.75" customHeight="1">
      <c r="A298" s="4"/>
      <c r="B298" s="4"/>
      <c r="C298" s="173"/>
      <c r="D298" s="173"/>
      <c r="E298" s="173"/>
      <c r="F298" s="173"/>
      <c r="G298" s="17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 ht="15.75" customHeight="1">
      <c r="A299" s="4"/>
      <c r="B299" s="4"/>
      <c r="C299" s="173"/>
      <c r="D299" s="173"/>
      <c r="E299" s="173"/>
      <c r="F299" s="173"/>
      <c r="G299" s="17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 ht="15.75" customHeight="1">
      <c r="A300" s="4"/>
      <c r="B300" s="4"/>
      <c r="C300" s="173"/>
      <c r="D300" s="173"/>
      <c r="E300" s="173"/>
      <c r="F300" s="173"/>
      <c r="G300" s="17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 ht="15.75" customHeight="1">
      <c r="A301" s="4"/>
      <c r="B301" s="4"/>
      <c r="C301" s="173"/>
      <c r="D301" s="173"/>
      <c r="E301" s="173"/>
      <c r="F301" s="173"/>
      <c r="G301" s="17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 ht="15.75" customHeight="1">
      <c r="A302" s="4"/>
      <c r="B302" s="4"/>
      <c r="C302" s="173"/>
      <c r="D302" s="173"/>
      <c r="E302" s="173"/>
      <c r="F302" s="173"/>
      <c r="G302" s="17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 ht="15.75" customHeight="1">
      <c r="A303" s="4"/>
      <c r="B303" s="4"/>
      <c r="C303" s="173"/>
      <c r="D303" s="173"/>
      <c r="E303" s="173"/>
      <c r="F303" s="173"/>
      <c r="G303" s="17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 ht="15.75" customHeight="1">
      <c r="A304" s="4"/>
      <c r="B304" s="4"/>
      <c r="C304" s="173"/>
      <c r="D304" s="173"/>
      <c r="E304" s="173"/>
      <c r="F304" s="173"/>
      <c r="G304" s="17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 ht="15.75" customHeight="1">
      <c r="A305" s="4"/>
      <c r="B305" s="4"/>
      <c r="C305" s="173"/>
      <c r="D305" s="173"/>
      <c r="E305" s="173"/>
      <c r="F305" s="173"/>
      <c r="G305" s="17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 ht="15.75" customHeight="1">
      <c r="A306" s="4"/>
      <c r="B306" s="4"/>
      <c r="C306" s="173"/>
      <c r="D306" s="173"/>
      <c r="E306" s="173"/>
      <c r="F306" s="173"/>
      <c r="G306" s="17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 ht="15.75" customHeight="1">
      <c r="A307" s="4"/>
      <c r="B307" s="4"/>
      <c r="C307" s="173"/>
      <c r="D307" s="173"/>
      <c r="E307" s="173"/>
      <c r="F307" s="173"/>
      <c r="G307" s="17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 ht="15.75" customHeight="1">
      <c r="A308" s="4"/>
      <c r="B308" s="4"/>
      <c r="C308" s="173"/>
      <c r="D308" s="173"/>
      <c r="E308" s="173"/>
      <c r="F308" s="173"/>
      <c r="G308" s="17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 ht="15.75" customHeight="1">
      <c r="A309" s="4"/>
      <c r="B309" s="4"/>
      <c r="C309" s="173"/>
      <c r="D309" s="173"/>
      <c r="E309" s="173"/>
      <c r="F309" s="173"/>
      <c r="G309" s="17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 ht="15.75" customHeight="1">
      <c r="A310" s="4"/>
      <c r="B310" s="4"/>
      <c r="C310" s="173"/>
      <c r="D310" s="173"/>
      <c r="E310" s="173"/>
      <c r="F310" s="173"/>
      <c r="G310" s="17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 ht="15.75" customHeight="1">
      <c r="A311" s="4"/>
      <c r="B311" s="4"/>
      <c r="C311" s="173"/>
      <c r="D311" s="173"/>
      <c r="E311" s="173"/>
      <c r="F311" s="173"/>
      <c r="G311" s="17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 ht="15.75" customHeight="1">
      <c r="A312" s="4"/>
      <c r="B312" s="4"/>
      <c r="C312" s="173"/>
      <c r="D312" s="173"/>
      <c r="E312" s="173"/>
      <c r="F312" s="173"/>
      <c r="G312" s="17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 ht="15.75" customHeight="1">
      <c r="A313" s="4"/>
      <c r="B313" s="4"/>
      <c r="C313" s="173"/>
      <c r="D313" s="173"/>
      <c r="E313" s="173"/>
      <c r="F313" s="173"/>
      <c r="G313" s="17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 ht="15.75" customHeight="1">
      <c r="A314" s="4"/>
      <c r="B314" s="4"/>
      <c r="C314" s="173"/>
      <c r="D314" s="173"/>
      <c r="E314" s="173"/>
      <c r="F314" s="173"/>
      <c r="G314" s="17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 ht="15.75" customHeight="1">
      <c r="A315" s="4"/>
      <c r="B315" s="4"/>
      <c r="C315" s="173"/>
      <c r="D315" s="173"/>
      <c r="E315" s="173"/>
      <c r="F315" s="173"/>
      <c r="G315" s="17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 ht="15.75" customHeight="1">
      <c r="A316" s="4"/>
      <c r="B316" s="4"/>
      <c r="C316" s="173"/>
      <c r="D316" s="173"/>
      <c r="E316" s="173"/>
      <c r="F316" s="173"/>
      <c r="G316" s="17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 ht="15.75" customHeight="1">
      <c r="A317" s="4"/>
      <c r="B317" s="4"/>
      <c r="C317" s="173"/>
      <c r="D317" s="173"/>
      <c r="E317" s="173"/>
      <c r="F317" s="173"/>
      <c r="G317" s="17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 ht="15.75" customHeight="1">
      <c r="A318" s="4"/>
      <c r="B318" s="4"/>
      <c r="C318" s="173"/>
      <c r="D318" s="173"/>
      <c r="E318" s="173"/>
      <c r="F318" s="173"/>
      <c r="G318" s="17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 ht="15.75" customHeight="1">
      <c r="A319" s="4"/>
      <c r="B319" s="4"/>
      <c r="C319" s="173"/>
      <c r="D319" s="173"/>
      <c r="E319" s="173"/>
      <c r="F319" s="173"/>
      <c r="G319" s="17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 ht="15.75" customHeight="1">
      <c r="A320" s="4"/>
      <c r="B320" s="4"/>
      <c r="C320" s="173"/>
      <c r="D320" s="173"/>
      <c r="E320" s="173"/>
      <c r="F320" s="173"/>
      <c r="G320" s="17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 ht="15.75" customHeight="1">
      <c r="A321" s="4"/>
      <c r="B321" s="4"/>
      <c r="C321" s="173"/>
      <c r="D321" s="173"/>
      <c r="E321" s="173"/>
      <c r="F321" s="173"/>
      <c r="G321" s="17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 ht="15.75" customHeight="1">
      <c r="A322" s="4"/>
      <c r="B322" s="4"/>
      <c r="C322" s="173"/>
      <c r="D322" s="173"/>
      <c r="E322" s="173"/>
      <c r="F322" s="173"/>
      <c r="G322" s="17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 ht="15.75" customHeight="1">
      <c r="A323" s="4"/>
      <c r="B323" s="4"/>
      <c r="C323" s="173"/>
      <c r="D323" s="173"/>
      <c r="E323" s="173"/>
      <c r="F323" s="173"/>
      <c r="G323" s="17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 ht="15.75" customHeight="1">
      <c r="A324" s="4"/>
      <c r="B324" s="4"/>
      <c r="C324" s="173"/>
      <c r="D324" s="173"/>
      <c r="E324" s="173"/>
      <c r="F324" s="173"/>
      <c r="G324" s="17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 ht="15.75" customHeight="1">
      <c r="A325" s="4"/>
      <c r="B325" s="4"/>
      <c r="C325" s="173"/>
      <c r="D325" s="173"/>
      <c r="E325" s="173"/>
      <c r="F325" s="173"/>
      <c r="G325" s="17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 ht="15.75" customHeight="1">
      <c r="A326" s="4"/>
      <c r="B326" s="4"/>
      <c r="C326" s="173"/>
      <c r="D326" s="173"/>
      <c r="E326" s="173"/>
      <c r="F326" s="173"/>
      <c r="G326" s="17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 ht="15.75" customHeight="1">
      <c r="A327" s="4"/>
      <c r="B327" s="4"/>
      <c r="C327" s="173"/>
      <c r="D327" s="173"/>
      <c r="E327" s="173"/>
      <c r="F327" s="173"/>
      <c r="G327" s="17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 ht="15.75" customHeight="1">
      <c r="A328" s="4"/>
      <c r="B328" s="4"/>
      <c r="C328" s="173"/>
      <c r="D328" s="173"/>
      <c r="E328" s="173"/>
      <c r="F328" s="173"/>
      <c r="G328" s="17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 ht="15.75" customHeight="1">
      <c r="A329" s="4"/>
      <c r="B329" s="4"/>
      <c r="C329" s="173"/>
      <c r="D329" s="173"/>
      <c r="E329" s="173"/>
      <c r="F329" s="173"/>
      <c r="G329" s="17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 ht="15.75" customHeight="1">
      <c r="A330" s="4"/>
      <c r="B330" s="4"/>
      <c r="C330" s="173"/>
      <c r="D330" s="173"/>
      <c r="E330" s="173"/>
      <c r="F330" s="173"/>
      <c r="G330" s="17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 ht="15.75" customHeight="1">
      <c r="A331" s="4"/>
      <c r="B331" s="4"/>
      <c r="C331" s="173"/>
      <c r="D331" s="173"/>
      <c r="E331" s="173"/>
      <c r="F331" s="173"/>
      <c r="G331" s="17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 ht="15.75" customHeight="1">
      <c r="A332" s="4"/>
      <c r="B332" s="4"/>
      <c r="C332" s="173"/>
      <c r="D332" s="173"/>
      <c r="E332" s="173"/>
      <c r="F332" s="173"/>
      <c r="G332" s="17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 ht="15.75" customHeight="1">
      <c r="A333" s="4"/>
      <c r="B333" s="4"/>
      <c r="C333" s="173"/>
      <c r="D333" s="173"/>
      <c r="E333" s="173"/>
      <c r="F333" s="173"/>
      <c r="G333" s="17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 ht="15.75" customHeight="1">
      <c r="A334" s="4"/>
      <c r="B334" s="4"/>
      <c r="C334" s="173"/>
      <c r="D334" s="173"/>
      <c r="E334" s="173"/>
      <c r="F334" s="173"/>
      <c r="G334" s="17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 ht="15.75" customHeight="1">
      <c r="A335" s="4"/>
      <c r="B335" s="4"/>
      <c r="C335" s="173"/>
      <c r="D335" s="173"/>
      <c r="E335" s="173"/>
      <c r="F335" s="173"/>
      <c r="G335" s="17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 ht="15.75" customHeight="1">
      <c r="A336" s="4"/>
      <c r="B336" s="4"/>
      <c r="C336" s="173"/>
      <c r="D336" s="173"/>
      <c r="E336" s="173"/>
      <c r="F336" s="173"/>
      <c r="G336" s="17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 ht="15.75" customHeight="1">
      <c r="A337" s="4"/>
      <c r="B337" s="4"/>
      <c r="C337" s="173"/>
      <c r="D337" s="173"/>
      <c r="E337" s="173"/>
      <c r="F337" s="173"/>
      <c r="G337" s="17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 ht="15.75" customHeight="1">
      <c r="A338" s="4"/>
      <c r="B338" s="4"/>
      <c r="C338" s="173"/>
      <c r="D338" s="173"/>
      <c r="E338" s="173"/>
      <c r="F338" s="173"/>
      <c r="G338" s="17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 ht="15.75" customHeight="1">
      <c r="A339" s="4"/>
      <c r="B339" s="4"/>
      <c r="C339" s="173"/>
      <c r="D339" s="173"/>
      <c r="E339" s="173"/>
      <c r="F339" s="173"/>
      <c r="G339" s="17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 ht="15.75" customHeight="1">
      <c r="A340" s="4"/>
      <c r="B340" s="4"/>
      <c r="C340" s="173"/>
      <c r="D340" s="173"/>
      <c r="E340" s="173"/>
      <c r="F340" s="173"/>
      <c r="G340" s="17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 ht="15.75" customHeight="1">
      <c r="A341" s="4"/>
      <c r="B341" s="4"/>
      <c r="C341" s="173"/>
      <c r="D341" s="173"/>
      <c r="E341" s="173"/>
      <c r="F341" s="173"/>
      <c r="G341" s="17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 ht="15.75" customHeight="1">
      <c r="A342" s="4"/>
      <c r="B342" s="4"/>
      <c r="C342" s="173"/>
      <c r="D342" s="173"/>
      <c r="E342" s="173"/>
      <c r="F342" s="173"/>
      <c r="G342" s="17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 ht="15.75" customHeight="1">
      <c r="A343" s="4"/>
      <c r="B343" s="4"/>
      <c r="C343" s="173"/>
      <c r="D343" s="173"/>
      <c r="E343" s="173"/>
      <c r="F343" s="173"/>
      <c r="G343" s="17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 ht="15.75" customHeight="1">
      <c r="A344" s="4"/>
      <c r="B344" s="4"/>
      <c r="C344" s="173"/>
      <c r="D344" s="173"/>
      <c r="E344" s="173"/>
      <c r="F344" s="173"/>
      <c r="G344" s="17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 ht="15.75" customHeight="1">
      <c r="A345" s="4"/>
      <c r="B345" s="4"/>
      <c r="C345" s="173"/>
      <c r="D345" s="173"/>
      <c r="E345" s="173"/>
      <c r="F345" s="173"/>
      <c r="G345" s="17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 ht="15.75" customHeight="1">
      <c r="A346" s="4"/>
      <c r="B346" s="4"/>
      <c r="C346" s="173"/>
      <c r="D346" s="173"/>
      <c r="E346" s="173"/>
      <c r="F346" s="173"/>
      <c r="G346" s="17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 ht="15.75" customHeight="1">
      <c r="A347" s="4"/>
      <c r="B347" s="4"/>
      <c r="C347" s="173"/>
      <c r="D347" s="173"/>
      <c r="E347" s="173"/>
      <c r="F347" s="173"/>
      <c r="G347" s="17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 ht="15.75" customHeight="1">
      <c r="A348" s="4"/>
      <c r="B348" s="4"/>
      <c r="C348" s="173"/>
      <c r="D348" s="173"/>
      <c r="E348" s="173"/>
      <c r="F348" s="173"/>
      <c r="G348" s="17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 ht="15.75" customHeight="1">
      <c r="A349" s="4"/>
      <c r="B349" s="4"/>
      <c r="C349" s="173"/>
      <c r="D349" s="173"/>
      <c r="E349" s="173"/>
      <c r="F349" s="173"/>
      <c r="G349" s="17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 ht="15.75" customHeight="1">
      <c r="A350" s="4"/>
      <c r="B350" s="4"/>
      <c r="C350" s="173"/>
      <c r="D350" s="173"/>
      <c r="E350" s="173"/>
      <c r="F350" s="173"/>
      <c r="G350" s="17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 ht="15.75" customHeight="1">
      <c r="A351" s="4"/>
      <c r="B351" s="4"/>
      <c r="C351" s="173"/>
      <c r="D351" s="173"/>
      <c r="E351" s="173"/>
      <c r="F351" s="173"/>
      <c r="G351" s="17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 ht="15.75" customHeight="1">
      <c r="A352" s="4"/>
      <c r="B352" s="4"/>
      <c r="C352" s="173"/>
      <c r="D352" s="173"/>
      <c r="E352" s="173"/>
      <c r="F352" s="173"/>
      <c r="G352" s="17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 ht="15.75" customHeight="1">
      <c r="A353" s="4"/>
      <c r="B353" s="4"/>
      <c r="C353" s="173"/>
      <c r="D353" s="173"/>
      <c r="E353" s="173"/>
      <c r="F353" s="173"/>
      <c r="G353" s="17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 ht="15.75" customHeight="1">
      <c r="A354" s="4"/>
      <c r="B354" s="4"/>
      <c r="C354" s="173"/>
      <c r="D354" s="173"/>
      <c r="E354" s="173"/>
      <c r="F354" s="173"/>
      <c r="G354" s="17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 ht="15.75" customHeight="1">
      <c r="A355" s="4"/>
      <c r="B355" s="4"/>
      <c r="C355" s="173"/>
      <c r="D355" s="173"/>
      <c r="E355" s="173"/>
      <c r="F355" s="173"/>
      <c r="G355" s="17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 ht="15.75" customHeight="1">
      <c r="A356" s="4"/>
      <c r="B356" s="4"/>
      <c r="C356" s="173"/>
      <c r="D356" s="173"/>
      <c r="E356" s="173"/>
      <c r="F356" s="173"/>
      <c r="G356" s="17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 ht="15.75" customHeight="1">
      <c r="A357" s="4"/>
      <c r="B357" s="4"/>
      <c r="C357" s="173"/>
      <c r="D357" s="173"/>
      <c r="E357" s="173"/>
      <c r="F357" s="173"/>
      <c r="G357" s="17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 ht="15.75" customHeight="1">
      <c r="A358" s="4"/>
      <c r="B358" s="4"/>
      <c r="C358" s="173"/>
      <c r="D358" s="173"/>
      <c r="E358" s="173"/>
      <c r="F358" s="173"/>
      <c r="G358" s="17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 ht="15.75" customHeight="1">
      <c r="A359" s="4"/>
      <c r="B359" s="4"/>
      <c r="C359" s="173"/>
      <c r="D359" s="173"/>
      <c r="E359" s="173"/>
      <c r="F359" s="173"/>
      <c r="G359" s="17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 ht="15.75" customHeight="1">
      <c r="A360" s="4"/>
      <c r="B360" s="4"/>
      <c r="C360" s="173"/>
      <c r="D360" s="173"/>
      <c r="E360" s="173"/>
      <c r="F360" s="173"/>
      <c r="G360" s="17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 ht="15.75" customHeight="1">
      <c r="A361" s="4"/>
      <c r="B361" s="4"/>
      <c r="C361" s="173"/>
      <c r="D361" s="173"/>
      <c r="E361" s="173"/>
      <c r="F361" s="173"/>
      <c r="G361" s="17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 ht="15.75" customHeight="1">
      <c r="A362" s="4"/>
      <c r="B362" s="4"/>
      <c r="C362" s="173"/>
      <c r="D362" s="173"/>
      <c r="E362" s="173"/>
      <c r="F362" s="173"/>
      <c r="G362" s="17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 ht="15.75" customHeight="1">
      <c r="A363" s="4"/>
      <c r="B363" s="4"/>
      <c r="C363" s="173"/>
      <c r="D363" s="173"/>
      <c r="E363" s="173"/>
      <c r="F363" s="173"/>
      <c r="G363" s="17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 ht="15.75" customHeight="1">
      <c r="A364" s="4"/>
      <c r="B364" s="4"/>
      <c r="C364" s="173"/>
      <c r="D364" s="173"/>
      <c r="E364" s="173"/>
      <c r="F364" s="173"/>
      <c r="G364" s="17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 ht="15.75" customHeight="1">
      <c r="A365" s="4"/>
      <c r="B365" s="4"/>
      <c r="C365" s="173"/>
      <c r="D365" s="173"/>
      <c r="E365" s="173"/>
      <c r="F365" s="173"/>
      <c r="G365" s="17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 ht="15.75" customHeight="1">
      <c r="A366" s="4"/>
      <c r="B366" s="4"/>
      <c r="C366" s="173"/>
      <c r="D366" s="173"/>
      <c r="E366" s="173"/>
      <c r="F366" s="173"/>
      <c r="G366" s="17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 ht="15.75" customHeight="1">
      <c r="A367" s="4"/>
      <c r="B367" s="4"/>
      <c r="C367" s="173"/>
      <c r="D367" s="173"/>
      <c r="E367" s="173"/>
      <c r="F367" s="173"/>
      <c r="G367" s="17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 ht="15.75" customHeight="1">
      <c r="A368" s="4"/>
      <c r="B368" s="4"/>
      <c r="C368" s="173"/>
      <c r="D368" s="173"/>
      <c r="E368" s="173"/>
      <c r="F368" s="173"/>
      <c r="G368" s="17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 ht="15.75" customHeight="1">
      <c r="A369" s="4"/>
      <c r="B369" s="4"/>
      <c r="C369" s="173"/>
      <c r="D369" s="173"/>
      <c r="E369" s="173"/>
      <c r="F369" s="173"/>
      <c r="G369" s="17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 ht="15.75" customHeight="1">
      <c r="A370" s="4"/>
      <c r="B370" s="4"/>
      <c r="C370" s="173"/>
      <c r="D370" s="173"/>
      <c r="E370" s="173"/>
      <c r="F370" s="173"/>
      <c r="G370" s="17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 ht="15.75" customHeight="1">
      <c r="A371" s="4"/>
      <c r="B371" s="4"/>
      <c r="C371" s="173"/>
      <c r="D371" s="173"/>
      <c r="E371" s="173"/>
      <c r="F371" s="173"/>
      <c r="G371" s="17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 ht="15.75" customHeight="1">
      <c r="A372" s="4"/>
      <c r="B372" s="4"/>
      <c r="C372" s="173"/>
      <c r="D372" s="173"/>
      <c r="E372" s="173"/>
      <c r="F372" s="173"/>
      <c r="G372" s="17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 ht="15.75" customHeight="1">
      <c r="A373" s="4"/>
      <c r="B373" s="4"/>
      <c r="C373" s="173"/>
      <c r="D373" s="173"/>
      <c r="E373" s="173"/>
      <c r="F373" s="173"/>
      <c r="G373" s="17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 ht="15.75" customHeight="1">
      <c r="A374" s="4"/>
      <c r="B374" s="4"/>
      <c r="C374" s="173"/>
      <c r="D374" s="173"/>
      <c r="E374" s="173"/>
      <c r="F374" s="173"/>
      <c r="G374" s="17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 ht="15.75" customHeight="1">
      <c r="A375" s="4"/>
      <c r="B375" s="4"/>
      <c r="C375" s="173"/>
      <c r="D375" s="173"/>
      <c r="E375" s="173"/>
      <c r="F375" s="173"/>
      <c r="G375" s="17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 ht="15.75" customHeight="1">
      <c r="A376" s="4"/>
      <c r="B376" s="4"/>
      <c r="C376" s="173"/>
      <c r="D376" s="173"/>
      <c r="E376" s="173"/>
      <c r="F376" s="173"/>
      <c r="G376" s="17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 ht="15.75" customHeight="1">
      <c r="A377" s="4"/>
      <c r="B377" s="4"/>
      <c r="C377" s="173"/>
      <c r="D377" s="173"/>
      <c r="E377" s="173"/>
      <c r="F377" s="173"/>
      <c r="G377" s="17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 ht="15.75" customHeight="1">
      <c r="A378" s="4"/>
      <c r="B378" s="4"/>
      <c r="C378" s="173"/>
      <c r="D378" s="173"/>
      <c r="E378" s="173"/>
      <c r="F378" s="173"/>
      <c r="G378" s="17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 ht="15.75" customHeight="1">
      <c r="A379" s="4"/>
      <c r="B379" s="4"/>
      <c r="C379" s="173"/>
      <c r="D379" s="173"/>
      <c r="E379" s="173"/>
      <c r="F379" s="173"/>
      <c r="G379" s="17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 ht="15.75" customHeight="1">
      <c r="A380" s="4"/>
      <c r="B380" s="4"/>
      <c r="C380" s="173"/>
      <c r="D380" s="173"/>
      <c r="E380" s="173"/>
      <c r="F380" s="173"/>
      <c r="G380" s="17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 ht="15.75" customHeight="1">
      <c r="A381" s="4"/>
      <c r="B381" s="4"/>
      <c r="C381" s="173"/>
      <c r="D381" s="173"/>
      <c r="E381" s="173"/>
      <c r="F381" s="173"/>
      <c r="G381" s="17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 ht="15.75" customHeight="1">
      <c r="A382" s="4"/>
      <c r="B382" s="4"/>
      <c r="C382" s="173"/>
      <c r="D382" s="173"/>
      <c r="E382" s="173"/>
      <c r="F382" s="173"/>
      <c r="G382" s="17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 ht="15.75" customHeight="1">
      <c r="A383" s="4"/>
      <c r="B383" s="4"/>
      <c r="C383" s="173"/>
      <c r="D383" s="173"/>
      <c r="E383" s="173"/>
      <c r="F383" s="173"/>
      <c r="G383" s="17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 ht="15.75" customHeight="1">
      <c r="A384" s="4"/>
      <c r="B384" s="4"/>
      <c r="C384" s="173"/>
      <c r="D384" s="173"/>
      <c r="E384" s="173"/>
      <c r="F384" s="173"/>
      <c r="G384" s="17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 ht="15.75" customHeight="1">
      <c r="A385" s="4"/>
      <c r="B385" s="4"/>
      <c r="C385" s="173"/>
      <c r="D385" s="173"/>
      <c r="E385" s="173"/>
      <c r="F385" s="173"/>
      <c r="G385" s="17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 ht="15.75" customHeight="1">
      <c r="A386" s="4"/>
      <c r="B386" s="4"/>
      <c r="C386" s="173"/>
      <c r="D386" s="173"/>
      <c r="E386" s="173"/>
      <c r="F386" s="173"/>
      <c r="G386" s="17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 ht="15.75" customHeight="1">
      <c r="A387" s="4"/>
      <c r="B387" s="4"/>
      <c r="C387" s="173"/>
      <c r="D387" s="173"/>
      <c r="E387" s="173"/>
      <c r="F387" s="173"/>
      <c r="G387" s="17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 ht="15.75" customHeight="1">
      <c r="A388" s="4"/>
      <c r="B388" s="4"/>
      <c r="C388" s="173"/>
      <c r="D388" s="173"/>
      <c r="E388" s="173"/>
      <c r="F388" s="173"/>
      <c r="G388" s="17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 ht="15.75" customHeight="1">
      <c r="A389" s="4"/>
      <c r="B389" s="4"/>
      <c r="C389" s="173"/>
      <c r="D389" s="173"/>
      <c r="E389" s="173"/>
      <c r="F389" s="173"/>
      <c r="G389" s="17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 ht="15.75" customHeight="1">
      <c r="A390" s="4"/>
      <c r="B390" s="4"/>
      <c r="C390" s="173"/>
      <c r="D390" s="173"/>
      <c r="E390" s="173"/>
      <c r="F390" s="173"/>
      <c r="G390" s="17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 ht="15.75" customHeight="1">
      <c r="A391" s="4"/>
      <c r="B391" s="4"/>
      <c r="C391" s="173"/>
      <c r="D391" s="173"/>
      <c r="E391" s="173"/>
      <c r="F391" s="173"/>
      <c r="G391" s="17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 ht="15.75" customHeight="1">
      <c r="A392" s="4"/>
      <c r="B392" s="4"/>
      <c r="C392" s="173"/>
      <c r="D392" s="173"/>
      <c r="E392" s="173"/>
      <c r="F392" s="173"/>
      <c r="G392" s="17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 ht="15.75" customHeight="1">
      <c r="A393" s="4"/>
      <c r="B393" s="4"/>
      <c r="C393" s="173"/>
      <c r="D393" s="173"/>
      <c r="E393" s="173"/>
      <c r="F393" s="173"/>
      <c r="G393" s="17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 ht="15.75" customHeight="1">
      <c r="A394" s="4"/>
      <c r="B394" s="4"/>
      <c r="C394" s="173"/>
      <c r="D394" s="173"/>
      <c r="E394" s="173"/>
      <c r="F394" s="173"/>
      <c r="G394" s="17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 ht="15.75" customHeight="1">
      <c r="A395" s="4"/>
      <c r="B395" s="4"/>
      <c r="C395" s="173"/>
      <c r="D395" s="173"/>
      <c r="E395" s="173"/>
      <c r="F395" s="173"/>
      <c r="G395" s="17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 ht="15.75" customHeight="1">
      <c r="A396" s="4"/>
      <c r="B396" s="4"/>
      <c r="C396" s="173"/>
      <c r="D396" s="173"/>
      <c r="E396" s="173"/>
      <c r="F396" s="173"/>
      <c r="G396" s="17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 ht="15.75" customHeight="1">
      <c r="A397" s="4"/>
      <c r="B397" s="4"/>
      <c r="C397" s="173"/>
      <c r="D397" s="173"/>
      <c r="E397" s="173"/>
      <c r="F397" s="173"/>
      <c r="G397" s="17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 ht="15.75" customHeight="1">
      <c r="A398" s="4"/>
      <c r="B398" s="4"/>
      <c r="C398" s="173"/>
      <c r="D398" s="173"/>
      <c r="E398" s="173"/>
      <c r="F398" s="173"/>
      <c r="G398" s="17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 ht="15.75" customHeight="1">
      <c r="A399" s="4"/>
      <c r="B399" s="4"/>
      <c r="C399" s="173"/>
      <c r="D399" s="173"/>
      <c r="E399" s="173"/>
      <c r="F399" s="173"/>
      <c r="G399" s="17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 ht="15.75" customHeight="1">
      <c r="A400" s="4"/>
      <c r="B400" s="4"/>
      <c r="C400" s="173"/>
      <c r="D400" s="173"/>
      <c r="E400" s="173"/>
      <c r="F400" s="173"/>
      <c r="G400" s="17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 ht="15.75" customHeight="1">
      <c r="A401" s="4"/>
      <c r="B401" s="4"/>
      <c r="C401" s="173"/>
      <c r="D401" s="173"/>
      <c r="E401" s="173"/>
      <c r="F401" s="173"/>
      <c r="G401" s="17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 ht="15.75" customHeight="1">
      <c r="A402" s="4"/>
      <c r="B402" s="4"/>
      <c r="C402" s="173"/>
      <c r="D402" s="173"/>
      <c r="E402" s="173"/>
      <c r="F402" s="173"/>
      <c r="G402" s="17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 ht="15.75" customHeight="1">
      <c r="A403" s="4"/>
      <c r="B403" s="4"/>
      <c r="C403" s="173"/>
      <c r="D403" s="173"/>
      <c r="E403" s="173"/>
      <c r="F403" s="173"/>
      <c r="G403" s="17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 ht="15.75" customHeight="1">
      <c r="A404" s="4"/>
      <c r="B404" s="4"/>
      <c r="C404" s="173"/>
      <c r="D404" s="173"/>
      <c r="E404" s="173"/>
      <c r="F404" s="173"/>
      <c r="G404" s="17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 ht="15.75" customHeight="1">
      <c r="A405" s="4"/>
      <c r="B405" s="4"/>
      <c r="C405" s="173"/>
      <c r="D405" s="173"/>
      <c r="E405" s="173"/>
      <c r="F405" s="173"/>
      <c r="G405" s="17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 ht="15.75" customHeight="1">
      <c r="A406" s="4"/>
      <c r="B406" s="4"/>
      <c r="C406" s="173"/>
      <c r="D406" s="173"/>
      <c r="E406" s="173"/>
      <c r="F406" s="173"/>
      <c r="G406" s="17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 ht="15.75" customHeight="1">
      <c r="A407" s="4"/>
      <c r="B407" s="4"/>
      <c r="C407" s="173"/>
      <c r="D407" s="173"/>
      <c r="E407" s="173"/>
      <c r="F407" s="173"/>
      <c r="G407" s="17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 ht="15.75" customHeight="1">
      <c r="A408" s="4"/>
      <c r="B408" s="4"/>
      <c r="C408" s="173"/>
      <c r="D408" s="173"/>
      <c r="E408" s="173"/>
      <c r="F408" s="173"/>
      <c r="G408" s="17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 ht="15.75" customHeight="1">
      <c r="A409" s="4"/>
      <c r="B409" s="4"/>
      <c r="C409" s="173"/>
      <c r="D409" s="173"/>
      <c r="E409" s="173"/>
      <c r="F409" s="173"/>
      <c r="G409" s="17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 ht="15.75" customHeight="1">
      <c r="A410" s="4"/>
      <c r="B410" s="4"/>
      <c r="C410" s="173"/>
      <c r="D410" s="173"/>
      <c r="E410" s="173"/>
      <c r="F410" s="173"/>
      <c r="G410" s="17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 ht="15.75" customHeight="1">
      <c r="A411" s="4"/>
      <c r="B411" s="4"/>
      <c r="C411" s="173"/>
      <c r="D411" s="173"/>
      <c r="E411" s="173"/>
      <c r="F411" s="173"/>
      <c r="G411" s="17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 ht="15.75" customHeight="1">
      <c r="A412" s="4"/>
      <c r="B412" s="4"/>
      <c r="C412" s="173"/>
      <c r="D412" s="173"/>
      <c r="E412" s="173"/>
      <c r="F412" s="173"/>
      <c r="G412" s="17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 ht="15.75" customHeight="1">
      <c r="A413" s="4"/>
      <c r="B413" s="4"/>
      <c r="C413" s="173"/>
      <c r="D413" s="173"/>
      <c r="E413" s="173"/>
      <c r="F413" s="173"/>
      <c r="G413" s="17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 ht="15.75" customHeight="1">
      <c r="A414" s="4"/>
      <c r="B414" s="4"/>
      <c r="C414" s="173"/>
      <c r="D414" s="173"/>
      <c r="E414" s="173"/>
      <c r="F414" s="173"/>
      <c r="G414" s="17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 ht="15.75" customHeight="1">
      <c r="A415" s="4"/>
      <c r="B415" s="4"/>
      <c r="C415" s="173"/>
      <c r="D415" s="173"/>
      <c r="E415" s="173"/>
      <c r="F415" s="173"/>
      <c r="G415" s="17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 ht="15.75" customHeight="1">
      <c r="A416" s="4"/>
      <c r="B416" s="4"/>
      <c r="C416" s="173"/>
      <c r="D416" s="173"/>
      <c r="E416" s="173"/>
      <c r="F416" s="173"/>
      <c r="G416" s="17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 ht="15.75" customHeight="1">
      <c r="A417" s="4"/>
      <c r="B417" s="4"/>
      <c r="C417" s="173"/>
      <c r="D417" s="173"/>
      <c r="E417" s="173"/>
      <c r="F417" s="173"/>
      <c r="G417" s="17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 ht="15.75" customHeight="1">
      <c r="A418" s="4"/>
      <c r="B418" s="4"/>
      <c r="C418" s="173"/>
      <c r="D418" s="173"/>
      <c r="E418" s="173"/>
      <c r="F418" s="173"/>
      <c r="G418" s="17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 ht="15.75" customHeight="1">
      <c r="A419" s="4"/>
      <c r="B419" s="4"/>
      <c r="C419" s="173"/>
      <c r="D419" s="173"/>
      <c r="E419" s="173"/>
      <c r="F419" s="173"/>
      <c r="G419" s="17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 ht="15.75" customHeight="1">
      <c r="A420" s="4"/>
      <c r="B420" s="4"/>
      <c r="C420" s="173"/>
      <c r="D420" s="173"/>
      <c r="E420" s="173"/>
      <c r="F420" s="173"/>
      <c r="G420" s="17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 ht="15.75" customHeight="1">
      <c r="A421" s="4"/>
      <c r="B421" s="4"/>
      <c r="C421" s="173"/>
      <c r="D421" s="173"/>
      <c r="E421" s="173"/>
      <c r="F421" s="173"/>
      <c r="G421" s="17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 ht="15.75" customHeight="1">
      <c r="A422" s="4"/>
      <c r="B422" s="4"/>
      <c r="C422" s="173"/>
      <c r="D422" s="173"/>
      <c r="E422" s="173"/>
      <c r="F422" s="173"/>
      <c r="G422" s="17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 ht="15.75" customHeight="1">
      <c r="A423" s="4"/>
      <c r="B423" s="4"/>
      <c r="C423" s="173"/>
      <c r="D423" s="173"/>
      <c r="E423" s="173"/>
      <c r="F423" s="173"/>
      <c r="G423" s="17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 ht="15.75" customHeight="1">
      <c r="A424" s="4"/>
      <c r="B424" s="4"/>
      <c r="C424" s="173"/>
      <c r="D424" s="173"/>
      <c r="E424" s="173"/>
      <c r="F424" s="173"/>
      <c r="G424" s="17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 ht="15.75" customHeight="1">
      <c r="A425" s="4"/>
      <c r="B425" s="4"/>
      <c r="C425" s="173"/>
      <c r="D425" s="173"/>
      <c r="E425" s="173"/>
      <c r="F425" s="173"/>
      <c r="G425" s="17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 ht="15.75" customHeight="1">
      <c r="A426" s="4"/>
      <c r="B426" s="4"/>
      <c r="C426" s="173"/>
      <c r="D426" s="173"/>
      <c r="E426" s="173"/>
      <c r="F426" s="173"/>
      <c r="G426" s="17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 ht="15.75" customHeight="1">
      <c r="A427" s="4"/>
      <c r="B427" s="4"/>
      <c r="C427" s="173"/>
      <c r="D427" s="173"/>
      <c r="E427" s="173"/>
      <c r="F427" s="173"/>
      <c r="G427" s="17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 ht="15.75" customHeight="1">
      <c r="A428" s="4"/>
      <c r="B428" s="4"/>
      <c r="C428" s="173"/>
      <c r="D428" s="173"/>
      <c r="E428" s="173"/>
      <c r="F428" s="173"/>
      <c r="G428" s="17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 ht="15.75" customHeight="1">
      <c r="A429" s="4"/>
      <c r="B429" s="4"/>
      <c r="C429" s="173"/>
      <c r="D429" s="173"/>
      <c r="E429" s="173"/>
      <c r="F429" s="173"/>
      <c r="G429" s="17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 ht="15.75" customHeight="1">
      <c r="A430" s="4"/>
      <c r="B430" s="4"/>
      <c r="C430" s="173"/>
      <c r="D430" s="173"/>
      <c r="E430" s="173"/>
      <c r="F430" s="173"/>
      <c r="G430" s="17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 ht="15.75" customHeight="1">
      <c r="A431" s="4"/>
      <c r="B431" s="4"/>
      <c r="C431" s="173"/>
      <c r="D431" s="173"/>
      <c r="E431" s="173"/>
      <c r="F431" s="173"/>
      <c r="G431" s="17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 ht="15.75" customHeight="1">
      <c r="A432" s="4"/>
      <c r="B432" s="4"/>
      <c r="C432" s="173"/>
      <c r="D432" s="173"/>
      <c r="E432" s="173"/>
      <c r="F432" s="173"/>
      <c r="G432" s="17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 ht="15.75" customHeight="1">
      <c r="A433" s="4"/>
      <c r="B433" s="4"/>
      <c r="C433" s="173"/>
      <c r="D433" s="173"/>
      <c r="E433" s="173"/>
      <c r="F433" s="173"/>
      <c r="G433" s="17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 ht="15.75" customHeight="1">
      <c r="A434" s="4"/>
      <c r="B434" s="4"/>
      <c r="C434" s="173"/>
      <c r="D434" s="173"/>
      <c r="E434" s="173"/>
      <c r="F434" s="173"/>
      <c r="G434" s="17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 ht="15.75" customHeight="1">
      <c r="A435" s="4"/>
      <c r="B435" s="4"/>
      <c r="C435" s="173"/>
      <c r="D435" s="173"/>
      <c r="E435" s="173"/>
      <c r="F435" s="173"/>
      <c r="G435" s="17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 ht="15.75" customHeight="1">
      <c r="A436" s="4"/>
      <c r="B436" s="4"/>
      <c r="C436" s="173"/>
      <c r="D436" s="173"/>
      <c r="E436" s="173"/>
      <c r="F436" s="173"/>
      <c r="G436" s="17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 ht="15.75" customHeight="1">
      <c r="A437" s="4"/>
      <c r="B437" s="4"/>
      <c r="C437" s="173"/>
      <c r="D437" s="173"/>
      <c r="E437" s="173"/>
      <c r="F437" s="173"/>
      <c r="G437" s="17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 ht="15.75" customHeight="1">
      <c r="A438" s="4"/>
      <c r="B438" s="4"/>
      <c r="C438" s="173"/>
      <c r="D438" s="173"/>
      <c r="E438" s="173"/>
      <c r="F438" s="173"/>
      <c r="G438" s="17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 ht="15.75" customHeight="1">
      <c r="A439" s="4"/>
      <c r="B439" s="4"/>
      <c r="C439" s="173"/>
      <c r="D439" s="173"/>
      <c r="E439" s="173"/>
      <c r="F439" s="173"/>
      <c r="G439" s="17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 ht="15.75" customHeight="1">
      <c r="A440" s="4"/>
      <c r="B440" s="4"/>
      <c r="C440" s="173"/>
      <c r="D440" s="173"/>
      <c r="E440" s="173"/>
      <c r="F440" s="173"/>
      <c r="G440" s="17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 ht="15.75" customHeight="1">
      <c r="A441" s="4"/>
      <c r="B441" s="4"/>
      <c r="C441" s="173"/>
      <c r="D441" s="173"/>
      <c r="E441" s="173"/>
      <c r="F441" s="173"/>
      <c r="G441" s="17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 ht="15.75" customHeight="1">
      <c r="A442" s="4"/>
      <c r="B442" s="4"/>
      <c r="C442" s="173"/>
      <c r="D442" s="173"/>
      <c r="E442" s="173"/>
      <c r="F442" s="173"/>
      <c r="G442" s="17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 ht="15.75" customHeight="1">
      <c r="A443" s="4"/>
      <c r="B443" s="4"/>
      <c r="C443" s="173"/>
      <c r="D443" s="173"/>
      <c r="E443" s="173"/>
      <c r="F443" s="173"/>
      <c r="G443" s="17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 ht="15.75" customHeight="1">
      <c r="A444" s="4"/>
      <c r="B444" s="4"/>
      <c r="C444" s="173"/>
      <c r="D444" s="173"/>
      <c r="E444" s="173"/>
      <c r="F444" s="173"/>
      <c r="G444" s="17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 ht="15.75" customHeight="1">
      <c r="A445" s="4"/>
      <c r="B445" s="4"/>
      <c r="C445" s="173"/>
      <c r="D445" s="173"/>
      <c r="E445" s="173"/>
      <c r="F445" s="173"/>
      <c r="G445" s="17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 ht="15.75" customHeight="1">
      <c r="A446" s="4"/>
      <c r="B446" s="4"/>
      <c r="C446" s="173"/>
      <c r="D446" s="173"/>
      <c r="E446" s="173"/>
      <c r="F446" s="173"/>
      <c r="G446" s="17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 ht="15.75" customHeight="1">
      <c r="A447" s="4"/>
      <c r="B447" s="4"/>
      <c r="C447" s="173"/>
      <c r="D447" s="173"/>
      <c r="E447" s="173"/>
      <c r="F447" s="173"/>
      <c r="G447" s="17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 ht="15.75" customHeight="1">
      <c r="A448" s="4"/>
      <c r="B448" s="4"/>
      <c r="C448" s="173"/>
      <c r="D448" s="173"/>
      <c r="E448" s="173"/>
      <c r="F448" s="173"/>
      <c r="G448" s="17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 ht="15.75" customHeight="1">
      <c r="A449" s="4"/>
      <c r="B449" s="4"/>
      <c r="C449" s="173"/>
      <c r="D449" s="173"/>
      <c r="E449" s="173"/>
      <c r="F449" s="173"/>
      <c r="G449" s="17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 ht="15.75" customHeight="1">
      <c r="A450" s="4"/>
      <c r="B450" s="4"/>
      <c r="C450" s="173"/>
      <c r="D450" s="173"/>
      <c r="E450" s="173"/>
      <c r="F450" s="173"/>
      <c r="G450" s="17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 ht="15.75" customHeight="1">
      <c r="A451" s="4"/>
      <c r="B451" s="4"/>
      <c r="C451" s="173"/>
      <c r="D451" s="173"/>
      <c r="E451" s="173"/>
      <c r="F451" s="173"/>
      <c r="G451" s="17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 ht="15.75" customHeight="1">
      <c r="A452" s="4"/>
      <c r="B452" s="4"/>
      <c r="C452" s="173"/>
      <c r="D452" s="173"/>
      <c r="E452" s="173"/>
      <c r="F452" s="173"/>
      <c r="G452" s="17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 ht="15.75" customHeight="1">
      <c r="A453" s="4"/>
      <c r="B453" s="4"/>
      <c r="C453" s="173"/>
      <c r="D453" s="173"/>
      <c r="E453" s="173"/>
      <c r="F453" s="173"/>
      <c r="G453" s="17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 ht="15.75" customHeight="1">
      <c r="A454" s="4"/>
      <c r="B454" s="4"/>
      <c r="C454" s="173"/>
      <c r="D454" s="173"/>
      <c r="E454" s="173"/>
      <c r="F454" s="173"/>
      <c r="G454" s="17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 ht="15.75" customHeight="1">
      <c r="A455" s="4"/>
      <c r="B455" s="4"/>
      <c r="C455" s="173"/>
      <c r="D455" s="173"/>
      <c r="E455" s="173"/>
      <c r="F455" s="173"/>
      <c r="G455" s="17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 ht="15.75" customHeight="1">
      <c r="A456" s="4"/>
      <c r="B456" s="4"/>
      <c r="C456" s="173"/>
      <c r="D456" s="173"/>
      <c r="E456" s="173"/>
      <c r="F456" s="173"/>
      <c r="G456" s="17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 ht="15.75" customHeight="1">
      <c r="A457" s="4"/>
      <c r="B457" s="4"/>
      <c r="C457" s="173"/>
      <c r="D457" s="173"/>
      <c r="E457" s="173"/>
      <c r="F457" s="173"/>
      <c r="G457" s="17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 ht="15.75" customHeight="1">
      <c r="A458" s="4"/>
      <c r="B458" s="4"/>
      <c r="C458" s="173"/>
      <c r="D458" s="173"/>
      <c r="E458" s="173"/>
      <c r="F458" s="173"/>
      <c r="G458" s="17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 ht="15.75" customHeight="1">
      <c r="A459" s="4"/>
      <c r="B459" s="4"/>
      <c r="C459" s="173"/>
      <c r="D459" s="173"/>
      <c r="E459" s="173"/>
      <c r="F459" s="173"/>
      <c r="G459" s="17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 ht="15.75" customHeight="1">
      <c r="A460" s="4"/>
      <c r="B460" s="4"/>
      <c r="C460" s="173"/>
      <c r="D460" s="173"/>
      <c r="E460" s="173"/>
      <c r="F460" s="173"/>
      <c r="G460" s="17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 ht="15.75" customHeight="1">
      <c r="A461" s="4"/>
      <c r="B461" s="4"/>
      <c r="C461" s="173"/>
      <c r="D461" s="173"/>
      <c r="E461" s="173"/>
      <c r="F461" s="173"/>
      <c r="G461" s="17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 ht="15.75" customHeight="1">
      <c r="A462" s="4"/>
      <c r="B462" s="4"/>
      <c r="C462" s="173"/>
      <c r="D462" s="173"/>
      <c r="E462" s="173"/>
      <c r="F462" s="173"/>
      <c r="G462" s="17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 ht="15.75" customHeight="1">
      <c r="A463" s="4"/>
      <c r="B463" s="4"/>
      <c r="C463" s="173"/>
      <c r="D463" s="173"/>
      <c r="E463" s="173"/>
      <c r="F463" s="173"/>
      <c r="G463" s="17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 ht="15.75" customHeight="1">
      <c r="A464" s="4"/>
      <c r="B464" s="4"/>
      <c r="C464" s="173"/>
      <c r="D464" s="173"/>
      <c r="E464" s="173"/>
      <c r="F464" s="173"/>
      <c r="G464" s="17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 ht="15.75" customHeight="1">
      <c r="A465" s="4"/>
      <c r="B465" s="4"/>
      <c r="C465" s="173"/>
      <c r="D465" s="173"/>
      <c r="E465" s="173"/>
      <c r="F465" s="173"/>
      <c r="G465" s="17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 ht="15.75" customHeight="1">
      <c r="A466" s="4"/>
      <c r="B466" s="4"/>
      <c r="C466" s="173"/>
      <c r="D466" s="173"/>
      <c r="E466" s="173"/>
      <c r="F466" s="173"/>
      <c r="G466" s="17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 ht="15.75" customHeight="1">
      <c r="A467" s="4"/>
      <c r="B467" s="4"/>
      <c r="C467" s="173"/>
      <c r="D467" s="173"/>
      <c r="E467" s="173"/>
      <c r="F467" s="173"/>
      <c r="G467" s="17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 ht="15.75" customHeight="1">
      <c r="A468" s="4"/>
      <c r="B468" s="4"/>
      <c r="C468" s="173"/>
      <c r="D468" s="173"/>
      <c r="E468" s="173"/>
      <c r="F468" s="173"/>
      <c r="G468" s="17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 ht="15.75" customHeight="1">
      <c r="A469" s="4"/>
      <c r="B469" s="4"/>
      <c r="C469" s="173"/>
      <c r="D469" s="173"/>
      <c r="E469" s="173"/>
      <c r="F469" s="173"/>
      <c r="G469" s="17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 ht="15.75" customHeight="1">
      <c r="A470" s="4"/>
      <c r="B470" s="4"/>
      <c r="C470" s="173"/>
      <c r="D470" s="173"/>
      <c r="E470" s="173"/>
      <c r="F470" s="173"/>
      <c r="G470" s="17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 ht="15.75" customHeight="1">
      <c r="A471" s="4"/>
      <c r="B471" s="4"/>
      <c r="C471" s="173"/>
      <c r="D471" s="173"/>
      <c r="E471" s="173"/>
      <c r="F471" s="173"/>
      <c r="G471" s="17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 ht="15.75" customHeight="1">
      <c r="A472" s="4"/>
      <c r="B472" s="4"/>
      <c r="C472" s="173"/>
      <c r="D472" s="173"/>
      <c r="E472" s="173"/>
      <c r="F472" s="173"/>
      <c r="G472" s="17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 ht="15.75" customHeight="1">
      <c r="A473" s="4"/>
      <c r="B473" s="4"/>
      <c r="C473" s="173"/>
      <c r="D473" s="173"/>
      <c r="E473" s="173"/>
      <c r="F473" s="173"/>
      <c r="G473" s="17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 ht="15.75" customHeight="1">
      <c r="A474" s="4"/>
      <c r="B474" s="4"/>
      <c r="C474" s="173"/>
      <c r="D474" s="173"/>
      <c r="E474" s="173"/>
      <c r="F474" s="173"/>
      <c r="G474" s="17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 ht="15.75" customHeight="1">
      <c r="A475" s="4"/>
      <c r="B475" s="4"/>
      <c r="C475" s="173"/>
      <c r="D475" s="173"/>
      <c r="E475" s="173"/>
      <c r="F475" s="173"/>
      <c r="G475" s="17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ht="15.75" customHeight="1">
      <c r="A476" s="4"/>
      <c r="B476" s="4"/>
      <c r="C476" s="173"/>
      <c r="D476" s="173"/>
      <c r="E476" s="173"/>
      <c r="F476" s="173"/>
      <c r="G476" s="17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ht="15.75" customHeight="1">
      <c r="A477" s="4"/>
      <c r="B477" s="4"/>
      <c r="C477" s="173"/>
      <c r="D477" s="173"/>
      <c r="E477" s="173"/>
      <c r="F477" s="173"/>
      <c r="G477" s="17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ht="15.75" customHeight="1">
      <c r="A478" s="4"/>
      <c r="B478" s="4"/>
      <c r="C478" s="173"/>
      <c r="D478" s="173"/>
      <c r="E478" s="173"/>
      <c r="F478" s="173"/>
      <c r="G478" s="17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ht="15.75" customHeight="1">
      <c r="A479" s="4"/>
      <c r="B479" s="4"/>
      <c r="C479" s="173"/>
      <c r="D479" s="173"/>
      <c r="E479" s="173"/>
      <c r="F479" s="173"/>
      <c r="G479" s="17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ht="15.75" customHeight="1">
      <c r="A480" s="4"/>
      <c r="B480" s="4"/>
      <c r="C480" s="173"/>
      <c r="D480" s="173"/>
      <c r="E480" s="173"/>
      <c r="F480" s="173"/>
      <c r="G480" s="17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ht="15.75" customHeight="1">
      <c r="A481" s="4"/>
      <c r="B481" s="4"/>
      <c r="C481" s="173"/>
      <c r="D481" s="173"/>
      <c r="E481" s="173"/>
      <c r="F481" s="173"/>
      <c r="G481" s="17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ht="15.75" customHeight="1">
      <c r="A482" s="4"/>
      <c r="B482" s="4"/>
      <c r="C482" s="173"/>
      <c r="D482" s="173"/>
      <c r="E482" s="173"/>
      <c r="F482" s="173"/>
      <c r="G482" s="17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ht="15.75" customHeight="1">
      <c r="A483" s="4"/>
      <c r="B483" s="4"/>
      <c r="C483" s="173"/>
      <c r="D483" s="173"/>
      <c r="E483" s="173"/>
      <c r="F483" s="173"/>
      <c r="G483" s="17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ht="15.75" customHeight="1">
      <c r="A484" s="4"/>
      <c r="B484" s="4"/>
      <c r="C484" s="173"/>
      <c r="D484" s="173"/>
      <c r="E484" s="173"/>
      <c r="F484" s="173"/>
      <c r="G484" s="17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ht="15.75" customHeight="1">
      <c r="A485" s="4"/>
      <c r="B485" s="4"/>
      <c r="C485" s="173"/>
      <c r="D485" s="173"/>
      <c r="E485" s="173"/>
      <c r="F485" s="173"/>
      <c r="G485" s="17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ht="15.75" customHeight="1">
      <c r="A486" s="4"/>
      <c r="B486" s="4"/>
      <c r="C486" s="173"/>
      <c r="D486" s="173"/>
      <c r="E486" s="173"/>
      <c r="F486" s="173"/>
      <c r="G486" s="17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ht="15.75" customHeight="1">
      <c r="A487" s="4"/>
      <c r="B487" s="4"/>
      <c r="C487" s="173"/>
      <c r="D487" s="173"/>
      <c r="E487" s="173"/>
      <c r="F487" s="173"/>
      <c r="G487" s="17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ht="15.75" customHeight="1">
      <c r="A488" s="4"/>
      <c r="B488" s="4"/>
      <c r="C488" s="173"/>
      <c r="D488" s="173"/>
      <c r="E488" s="173"/>
      <c r="F488" s="173"/>
      <c r="G488" s="17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ht="15.75" customHeight="1">
      <c r="A489" s="4"/>
      <c r="B489" s="4"/>
      <c r="C489" s="173"/>
      <c r="D489" s="173"/>
      <c r="E489" s="173"/>
      <c r="F489" s="173"/>
      <c r="G489" s="17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ht="15.75" customHeight="1">
      <c r="A490" s="4"/>
      <c r="B490" s="4"/>
      <c r="C490" s="173"/>
      <c r="D490" s="173"/>
      <c r="E490" s="173"/>
      <c r="F490" s="173"/>
      <c r="G490" s="17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ht="15.75" customHeight="1">
      <c r="A491" s="4"/>
      <c r="B491" s="4"/>
      <c r="C491" s="173"/>
      <c r="D491" s="173"/>
      <c r="E491" s="173"/>
      <c r="F491" s="173"/>
      <c r="G491" s="17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ht="15.75" customHeight="1">
      <c r="A492" s="4"/>
      <c r="B492" s="4"/>
      <c r="C492" s="173"/>
      <c r="D492" s="173"/>
      <c r="E492" s="173"/>
      <c r="F492" s="173"/>
      <c r="G492" s="17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ht="15.75" customHeight="1">
      <c r="A493" s="4"/>
      <c r="B493" s="4"/>
      <c r="C493" s="173"/>
      <c r="D493" s="173"/>
      <c r="E493" s="173"/>
      <c r="F493" s="173"/>
      <c r="G493" s="17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ht="15.75" customHeight="1">
      <c r="A494" s="4"/>
      <c r="B494" s="4"/>
      <c r="C494" s="173"/>
      <c r="D494" s="173"/>
      <c r="E494" s="173"/>
      <c r="F494" s="173"/>
      <c r="G494" s="17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ht="15.75" customHeight="1">
      <c r="A495" s="4"/>
      <c r="B495" s="4"/>
      <c r="C495" s="173"/>
      <c r="D495" s="173"/>
      <c r="E495" s="173"/>
      <c r="F495" s="173"/>
      <c r="G495" s="17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 ht="15.75" customHeight="1">
      <c r="A496" s="4"/>
      <c r="B496" s="4"/>
      <c r="C496" s="173"/>
      <c r="D496" s="173"/>
      <c r="E496" s="173"/>
      <c r="F496" s="173"/>
      <c r="G496" s="17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 ht="15.75" customHeight="1">
      <c r="A497" s="4"/>
      <c r="B497" s="4"/>
      <c r="C497" s="173"/>
      <c r="D497" s="173"/>
      <c r="E497" s="173"/>
      <c r="F497" s="173"/>
      <c r="G497" s="17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 ht="15.75" customHeight="1">
      <c r="A498" s="4"/>
      <c r="B498" s="4"/>
      <c r="C498" s="173"/>
      <c r="D498" s="173"/>
      <c r="E498" s="173"/>
      <c r="F498" s="173"/>
      <c r="G498" s="17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 ht="15.75" customHeight="1">
      <c r="A499" s="4"/>
      <c r="B499" s="4"/>
      <c r="C499" s="173"/>
      <c r="D499" s="173"/>
      <c r="E499" s="173"/>
      <c r="F499" s="173"/>
      <c r="G499" s="17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 ht="15.75" customHeight="1">
      <c r="A500" s="4"/>
      <c r="B500" s="4"/>
      <c r="C500" s="173"/>
      <c r="D500" s="173"/>
      <c r="E500" s="173"/>
      <c r="F500" s="173"/>
      <c r="G500" s="17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 ht="15.75" customHeight="1">
      <c r="A501" s="4"/>
      <c r="B501" s="4"/>
      <c r="C501" s="173"/>
      <c r="D501" s="173"/>
      <c r="E501" s="173"/>
      <c r="F501" s="173"/>
      <c r="G501" s="17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 ht="15.75" customHeight="1">
      <c r="A502" s="4"/>
      <c r="B502" s="4"/>
      <c r="C502" s="173"/>
      <c r="D502" s="173"/>
      <c r="E502" s="173"/>
      <c r="F502" s="173"/>
      <c r="G502" s="17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 ht="15.75" customHeight="1">
      <c r="A503" s="4"/>
      <c r="B503" s="4"/>
      <c r="C503" s="173"/>
      <c r="D503" s="173"/>
      <c r="E503" s="173"/>
      <c r="F503" s="173"/>
      <c r="G503" s="17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 ht="15.75" customHeight="1">
      <c r="A504" s="4"/>
      <c r="B504" s="4"/>
      <c r="C504" s="173"/>
      <c r="D504" s="173"/>
      <c r="E504" s="173"/>
      <c r="F504" s="173"/>
      <c r="G504" s="17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 ht="15.75" customHeight="1">
      <c r="A505" s="4"/>
      <c r="B505" s="4"/>
      <c r="C505" s="173"/>
      <c r="D505" s="173"/>
      <c r="E505" s="173"/>
      <c r="F505" s="173"/>
      <c r="G505" s="17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 ht="15.75" customHeight="1">
      <c r="A506" s="4"/>
      <c r="B506" s="4"/>
      <c r="C506" s="173"/>
      <c r="D506" s="173"/>
      <c r="E506" s="173"/>
      <c r="F506" s="173"/>
      <c r="G506" s="17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 ht="15.75" customHeight="1">
      <c r="A507" s="4"/>
      <c r="B507" s="4"/>
      <c r="C507" s="173"/>
      <c r="D507" s="173"/>
      <c r="E507" s="173"/>
      <c r="F507" s="173"/>
      <c r="G507" s="17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 ht="15.75" customHeight="1">
      <c r="A508" s="4"/>
      <c r="B508" s="4"/>
      <c r="C508" s="173"/>
      <c r="D508" s="173"/>
      <c r="E508" s="173"/>
      <c r="F508" s="173"/>
      <c r="G508" s="17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 ht="15.75" customHeight="1">
      <c r="A509" s="4"/>
      <c r="B509" s="4"/>
      <c r="C509" s="173"/>
      <c r="D509" s="173"/>
      <c r="E509" s="173"/>
      <c r="F509" s="173"/>
      <c r="G509" s="17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 ht="15.75" customHeight="1">
      <c r="A510" s="4"/>
      <c r="B510" s="4"/>
      <c r="C510" s="173"/>
      <c r="D510" s="173"/>
      <c r="E510" s="173"/>
      <c r="F510" s="173"/>
      <c r="G510" s="17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 ht="15.75" customHeight="1">
      <c r="A511" s="4"/>
      <c r="B511" s="4"/>
      <c r="C511" s="173"/>
      <c r="D511" s="173"/>
      <c r="E511" s="173"/>
      <c r="F511" s="173"/>
      <c r="G511" s="17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 ht="15.75" customHeight="1">
      <c r="A512" s="4"/>
      <c r="B512" s="4"/>
      <c r="C512" s="173"/>
      <c r="D512" s="173"/>
      <c r="E512" s="173"/>
      <c r="F512" s="173"/>
      <c r="G512" s="17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 ht="15.75" customHeight="1">
      <c r="A513" s="4"/>
      <c r="B513" s="4"/>
      <c r="C513" s="173"/>
      <c r="D513" s="173"/>
      <c r="E513" s="173"/>
      <c r="F513" s="173"/>
      <c r="G513" s="17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 ht="15.75" customHeight="1">
      <c r="A514" s="4"/>
      <c r="B514" s="4"/>
      <c r="C514" s="173"/>
      <c r="D514" s="173"/>
      <c r="E514" s="173"/>
      <c r="F514" s="173"/>
      <c r="G514" s="17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 ht="15.75" customHeight="1">
      <c r="A515" s="4"/>
      <c r="B515" s="4"/>
      <c r="C515" s="173"/>
      <c r="D515" s="173"/>
      <c r="E515" s="173"/>
      <c r="F515" s="173"/>
      <c r="G515" s="17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 ht="15.75" customHeight="1">
      <c r="A516" s="4"/>
      <c r="B516" s="4"/>
      <c r="C516" s="173"/>
      <c r="D516" s="173"/>
      <c r="E516" s="173"/>
      <c r="F516" s="173"/>
      <c r="G516" s="17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 ht="15.75" customHeight="1">
      <c r="A517" s="4"/>
      <c r="B517" s="4"/>
      <c r="C517" s="173"/>
      <c r="D517" s="173"/>
      <c r="E517" s="173"/>
      <c r="F517" s="173"/>
      <c r="G517" s="17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 ht="15.75" customHeight="1">
      <c r="A518" s="4"/>
      <c r="B518" s="4"/>
      <c r="C518" s="173"/>
      <c r="D518" s="173"/>
      <c r="E518" s="173"/>
      <c r="F518" s="173"/>
      <c r="G518" s="17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 ht="15.75" customHeight="1">
      <c r="A519" s="4"/>
      <c r="B519" s="4"/>
      <c r="C519" s="173"/>
      <c r="D519" s="173"/>
      <c r="E519" s="173"/>
      <c r="F519" s="173"/>
      <c r="G519" s="17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 ht="15.75" customHeight="1">
      <c r="A520" s="4"/>
      <c r="B520" s="4"/>
      <c r="C520" s="173"/>
      <c r="D520" s="173"/>
      <c r="E520" s="173"/>
      <c r="F520" s="173"/>
      <c r="G520" s="17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 ht="15.75" customHeight="1">
      <c r="A521" s="4"/>
      <c r="B521" s="4"/>
      <c r="C521" s="173"/>
      <c r="D521" s="173"/>
      <c r="E521" s="173"/>
      <c r="F521" s="173"/>
      <c r="G521" s="17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 ht="15.75" customHeight="1">
      <c r="A522" s="4"/>
      <c r="B522" s="4"/>
      <c r="C522" s="173"/>
      <c r="D522" s="173"/>
      <c r="E522" s="173"/>
      <c r="F522" s="173"/>
      <c r="G522" s="17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 ht="15.75" customHeight="1">
      <c r="A523" s="4"/>
      <c r="B523" s="4"/>
      <c r="C523" s="173"/>
      <c r="D523" s="173"/>
      <c r="E523" s="173"/>
      <c r="F523" s="173"/>
      <c r="G523" s="17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 ht="15.75" customHeight="1">
      <c r="A524" s="4"/>
      <c r="B524" s="4"/>
      <c r="C524" s="173"/>
      <c r="D524" s="173"/>
      <c r="E524" s="173"/>
      <c r="F524" s="173"/>
      <c r="G524" s="17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 ht="15.75" customHeight="1">
      <c r="A525" s="4"/>
      <c r="B525" s="4"/>
      <c r="C525" s="173"/>
      <c r="D525" s="173"/>
      <c r="E525" s="173"/>
      <c r="F525" s="173"/>
      <c r="G525" s="17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 ht="15.75" customHeight="1">
      <c r="A526" s="4"/>
      <c r="B526" s="4"/>
      <c r="C526" s="173"/>
      <c r="D526" s="173"/>
      <c r="E526" s="173"/>
      <c r="F526" s="173"/>
      <c r="G526" s="17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 ht="15.75" customHeight="1">
      <c r="A527" s="4"/>
      <c r="B527" s="4"/>
      <c r="C527" s="173"/>
      <c r="D527" s="173"/>
      <c r="E527" s="173"/>
      <c r="F527" s="173"/>
      <c r="G527" s="17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 ht="15.75" customHeight="1">
      <c r="A528" s="4"/>
      <c r="B528" s="4"/>
      <c r="C528" s="173"/>
      <c r="D528" s="173"/>
      <c r="E528" s="173"/>
      <c r="F528" s="173"/>
      <c r="G528" s="17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 ht="15.75" customHeight="1">
      <c r="A529" s="4"/>
      <c r="B529" s="4"/>
      <c r="C529" s="173"/>
      <c r="D529" s="173"/>
      <c r="E529" s="173"/>
      <c r="F529" s="173"/>
      <c r="G529" s="17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 ht="15.75" customHeight="1">
      <c r="A530" s="4"/>
      <c r="B530" s="4"/>
      <c r="C530" s="173"/>
      <c r="D530" s="173"/>
      <c r="E530" s="173"/>
      <c r="F530" s="173"/>
      <c r="G530" s="17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 ht="15.75" customHeight="1">
      <c r="A531" s="4"/>
      <c r="B531" s="4"/>
      <c r="C531" s="173"/>
      <c r="D531" s="173"/>
      <c r="E531" s="173"/>
      <c r="F531" s="173"/>
      <c r="G531" s="17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 ht="15.75" customHeight="1">
      <c r="A532" s="4"/>
      <c r="B532" s="4"/>
      <c r="C532" s="173"/>
      <c r="D532" s="173"/>
      <c r="E532" s="173"/>
      <c r="F532" s="173"/>
      <c r="G532" s="17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 ht="15.75" customHeight="1">
      <c r="A533" s="4"/>
      <c r="B533" s="4"/>
      <c r="C533" s="173"/>
      <c r="D533" s="173"/>
      <c r="E533" s="173"/>
      <c r="F533" s="173"/>
      <c r="G533" s="17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 ht="15.75" customHeight="1">
      <c r="A534" s="4"/>
      <c r="B534" s="4"/>
      <c r="C534" s="173"/>
      <c r="D534" s="173"/>
      <c r="E534" s="173"/>
      <c r="F534" s="173"/>
      <c r="G534" s="17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 ht="15.75" customHeight="1">
      <c r="A535" s="4"/>
      <c r="B535" s="4"/>
      <c r="C535" s="173"/>
      <c r="D535" s="173"/>
      <c r="E535" s="173"/>
      <c r="F535" s="173"/>
      <c r="G535" s="17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 ht="15.75" customHeight="1">
      <c r="A536" s="4"/>
      <c r="B536" s="4"/>
      <c r="C536" s="173"/>
      <c r="D536" s="173"/>
      <c r="E536" s="173"/>
      <c r="F536" s="173"/>
      <c r="G536" s="17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 ht="15.75" customHeight="1">
      <c r="A537" s="4"/>
      <c r="B537" s="4"/>
      <c r="C537" s="173"/>
      <c r="D537" s="173"/>
      <c r="E537" s="173"/>
      <c r="F537" s="173"/>
      <c r="G537" s="17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 ht="15.75" customHeight="1">
      <c r="A538" s="4"/>
      <c r="B538" s="4"/>
      <c r="C538" s="173"/>
      <c r="D538" s="173"/>
      <c r="E538" s="173"/>
      <c r="F538" s="173"/>
      <c r="G538" s="17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 ht="15.75" customHeight="1">
      <c r="A539" s="4"/>
      <c r="B539" s="4"/>
      <c r="C539" s="173"/>
      <c r="D539" s="173"/>
      <c r="E539" s="173"/>
      <c r="F539" s="173"/>
      <c r="G539" s="17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 ht="15.75" customHeight="1">
      <c r="A540" s="4"/>
      <c r="B540" s="4"/>
      <c r="C540" s="173"/>
      <c r="D540" s="173"/>
      <c r="E540" s="173"/>
      <c r="F540" s="173"/>
      <c r="G540" s="17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 ht="15.75" customHeight="1">
      <c r="A541" s="4"/>
      <c r="B541" s="4"/>
      <c r="C541" s="173"/>
      <c r="D541" s="173"/>
      <c r="E541" s="173"/>
      <c r="F541" s="173"/>
      <c r="G541" s="17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 ht="15.75" customHeight="1">
      <c r="A542" s="4"/>
      <c r="B542" s="4"/>
      <c r="C542" s="173"/>
      <c r="D542" s="173"/>
      <c r="E542" s="173"/>
      <c r="F542" s="173"/>
      <c r="G542" s="17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 ht="15.75" customHeight="1">
      <c r="A543" s="4"/>
      <c r="B543" s="4"/>
      <c r="C543" s="173"/>
      <c r="D543" s="173"/>
      <c r="E543" s="173"/>
      <c r="F543" s="173"/>
      <c r="G543" s="17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 ht="15.75" customHeight="1">
      <c r="A544" s="4"/>
      <c r="B544" s="4"/>
      <c r="C544" s="173"/>
      <c r="D544" s="173"/>
      <c r="E544" s="173"/>
      <c r="F544" s="173"/>
      <c r="G544" s="17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 ht="15.75" customHeight="1">
      <c r="A545" s="4"/>
      <c r="B545" s="4"/>
      <c r="C545" s="173"/>
      <c r="D545" s="173"/>
      <c r="E545" s="173"/>
      <c r="F545" s="173"/>
      <c r="G545" s="17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 ht="15.75" customHeight="1">
      <c r="A546" s="4"/>
      <c r="B546" s="4"/>
      <c r="C546" s="173"/>
      <c r="D546" s="173"/>
      <c r="E546" s="173"/>
      <c r="F546" s="173"/>
      <c r="G546" s="17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 ht="15.75" customHeight="1">
      <c r="A547" s="4"/>
      <c r="B547" s="4"/>
      <c r="C547" s="173"/>
      <c r="D547" s="173"/>
      <c r="E547" s="173"/>
      <c r="F547" s="173"/>
      <c r="G547" s="17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 ht="15.75" customHeight="1">
      <c r="A548" s="4"/>
      <c r="B548" s="4"/>
      <c r="C548" s="173"/>
      <c r="D548" s="173"/>
      <c r="E548" s="173"/>
      <c r="F548" s="173"/>
      <c r="G548" s="17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 ht="15.75" customHeight="1">
      <c r="A549" s="4"/>
      <c r="B549" s="4"/>
      <c r="C549" s="173"/>
      <c r="D549" s="173"/>
      <c r="E549" s="173"/>
      <c r="F549" s="173"/>
      <c r="G549" s="17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 ht="15.75" customHeight="1">
      <c r="A550" s="4"/>
      <c r="B550" s="4"/>
      <c r="C550" s="173"/>
      <c r="D550" s="173"/>
      <c r="E550" s="173"/>
      <c r="F550" s="173"/>
      <c r="G550" s="17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 ht="15.75" customHeight="1">
      <c r="A551" s="4"/>
      <c r="B551" s="4"/>
      <c r="C551" s="173"/>
      <c r="D551" s="173"/>
      <c r="E551" s="173"/>
      <c r="F551" s="173"/>
      <c r="G551" s="17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 ht="15.75" customHeight="1">
      <c r="A552" s="4"/>
      <c r="B552" s="4"/>
      <c r="C552" s="173"/>
      <c r="D552" s="173"/>
      <c r="E552" s="173"/>
      <c r="F552" s="173"/>
      <c r="G552" s="17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 ht="15.75" customHeight="1">
      <c r="A553" s="4"/>
      <c r="B553" s="4"/>
      <c r="C553" s="173"/>
      <c r="D553" s="173"/>
      <c r="E553" s="173"/>
      <c r="F553" s="173"/>
      <c r="G553" s="17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 ht="15.75" customHeight="1">
      <c r="A554" s="4"/>
      <c r="B554" s="4"/>
      <c r="C554" s="173"/>
      <c r="D554" s="173"/>
      <c r="E554" s="173"/>
      <c r="F554" s="173"/>
      <c r="G554" s="17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 ht="15.75" customHeight="1">
      <c r="A555" s="4"/>
      <c r="B555" s="4"/>
      <c r="C555" s="173"/>
      <c r="D555" s="173"/>
      <c r="E555" s="173"/>
      <c r="F555" s="173"/>
      <c r="G555" s="17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 ht="15.75" customHeight="1">
      <c r="A556" s="4"/>
      <c r="B556" s="4"/>
      <c r="C556" s="173"/>
      <c r="D556" s="173"/>
      <c r="E556" s="173"/>
      <c r="F556" s="173"/>
      <c r="G556" s="17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 ht="15.75" customHeight="1">
      <c r="A557" s="4"/>
      <c r="B557" s="4"/>
      <c r="C557" s="173"/>
      <c r="D557" s="173"/>
      <c r="E557" s="173"/>
      <c r="F557" s="173"/>
      <c r="G557" s="17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 ht="15.75" customHeight="1">
      <c r="A558" s="4"/>
      <c r="B558" s="4"/>
      <c r="C558" s="173"/>
      <c r="D558" s="173"/>
      <c r="E558" s="173"/>
      <c r="F558" s="173"/>
      <c r="G558" s="17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 ht="15.75" customHeight="1">
      <c r="A559" s="4"/>
      <c r="B559" s="4"/>
      <c r="C559" s="173"/>
      <c r="D559" s="173"/>
      <c r="E559" s="173"/>
      <c r="F559" s="173"/>
      <c r="G559" s="17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 ht="15.75" customHeight="1">
      <c r="A560" s="4"/>
      <c r="B560" s="4"/>
      <c r="C560" s="173"/>
      <c r="D560" s="173"/>
      <c r="E560" s="173"/>
      <c r="F560" s="173"/>
      <c r="G560" s="17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 ht="15.75" customHeight="1">
      <c r="A561" s="4"/>
      <c r="B561" s="4"/>
      <c r="C561" s="173"/>
      <c r="D561" s="173"/>
      <c r="E561" s="173"/>
      <c r="F561" s="173"/>
      <c r="G561" s="17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 ht="15.75" customHeight="1">
      <c r="A562" s="4"/>
      <c r="B562" s="4"/>
      <c r="C562" s="173"/>
      <c r="D562" s="173"/>
      <c r="E562" s="173"/>
      <c r="F562" s="173"/>
      <c r="G562" s="17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 ht="15.75" customHeight="1">
      <c r="A563" s="4"/>
      <c r="B563" s="4"/>
      <c r="C563" s="173"/>
      <c r="D563" s="173"/>
      <c r="E563" s="173"/>
      <c r="F563" s="173"/>
      <c r="G563" s="17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 ht="15.75" customHeight="1">
      <c r="A564" s="4"/>
      <c r="B564" s="4"/>
      <c r="C564" s="173"/>
      <c r="D564" s="173"/>
      <c r="E564" s="173"/>
      <c r="F564" s="173"/>
      <c r="G564" s="17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 ht="15.75" customHeight="1">
      <c r="A565" s="4"/>
      <c r="B565" s="4"/>
      <c r="C565" s="173"/>
      <c r="D565" s="173"/>
      <c r="E565" s="173"/>
      <c r="F565" s="173"/>
      <c r="G565" s="17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 ht="15.75" customHeight="1">
      <c r="A566" s="4"/>
      <c r="B566" s="4"/>
      <c r="C566" s="173"/>
      <c r="D566" s="173"/>
      <c r="E566" s="173"/>
      <c r="F566" s="173"/>
      <c r="G566" s="17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 ht="15.75" customHeight="1">
      <c r="A567" s="4"/>
      <c r="B567" s="4"/>
      <c r="C567" s="173"/>
      <c r="D567" s="173"/>
      <c r="E567" s="173"/>
      <c r="F567" s="173"/>
      <c r="G567" s="17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 ht="15.75" customHeight="1">
      <c r="A568" s="4"/>
      <c r="B568" s="4"/>
      <c r="C568" s="173"/>
      <c r="D568" s="173"/>
      <c r="E568" s="173"/>
      <c r="F568" s="173"/>
      <c r="G568" s="17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 ht="15.75" customHeight="1">
      <c r="A569" s="4"/>
      <c r="B569" s="4"/>
      <c r="C569" s="173"/>
      <c r="D569" s="173"/>
      <c r="E569" s="173"/>
      <c r="F569" s="173"/>
      <c r="G569" s="17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 ht="15.75" customHeight="1">
      <c r="A570" s="4"/>
      <c r="B570" s="4"/>
      <c r="C570" s="173"/>
      <c r="D570" s="173"/>
      <c r="E570" s="173"/>
      <c r="F570" s="173"/>
      <c r="G570" s="17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 ht="15.75" customHeight="1">
      <c r="A571" s="4"/>
      <c r="B571" s="4"/>
      <c r="C571" s="173"/>
      <c r="D571" s="173"/>
      <c r="E571" s="173"/>
      <c r="F571" s="173"/>
      <c r="G571" s="17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 ht="15.75" customHeight="1">
      <c r="A572" s="4"/>
      <c r="B572" s="4"/>
      <c r="C572" s="173"/>
      <c r="D572" s="173"/>
      <c r="E572" s="173"/>
      <c r="F572" s="173"/>
      <c r="G572" s="17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 ht="15.75" customHeight="1">
      <c r="A573" s="4"/>
      <c r="B573" s="4"/>
      <c r="C573" s="173"/>
      <c r="D573" s="173"/>
      <c r="E573" s="173"/>
      <c r="F573" s="173"/>
      <c r="G573" s="17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 ht="15.75" customHeight="1">
      <c r="A574" s="4"/>
      <c r="B574" s="4"/>
      <c r="C574" s="173"/>
      <c r="D574" s="173"/>
      <c r="E574" s="173"/>
      <c r="F574" s="173"/>
      <c r="G574" s="17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 ht="15.75" customHeight="1">
      <c r="A575" s="4"/>
      <c r="B575" s="4"/>
      <c r="C575" s="173"/>
      <c r="D575" s="173"/>
      <c r="E575" s="173"/>
      <c r="F575" s="173"/>
      <c r="G575" s="17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 ht="15.75" customHeight="1">
      <c r="A576" s="4"/>
      <c r="B576" s="4"/>
      <c r="C576" s="173"/>
      <c r="D576" s="173"/>
      <c r="E576" s="173"/>
      <c r="F576" s="173"/>
      <c r="G576" s="17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 ht="15.75" customHeight="1">
      <c r="A577" s="4"/>
      <c r="B577" s="4"/>
      <c r="C577" s="173"/>
      <c r="D577" s="173"/>
      <c r="E577" s="173"/>
      <c r="F577" s="173"/>
      <c r="G577" s="17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 ht="15.75" customHeight="1">
      <c r="A578" s="4"/>
      <c r="B578" s="4"/>
      <c r="C578" s="173"/>
      <c r="D578" s="173"/>
      <c r="E578" s="173"/>
      <c r="F578" s="173"/>
      <c r="G578" s="17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 ht="15.75" customHeight="1">
      <c r="A579" s="4"/>
      <c r="B579" s="4"/>
      <c r="C579" s="173"/>
      <c r="D579" s="173"/>
      <c r="E579" s="173"/>
      <c r="F579" s="173"/>
      <c r="G579" s="17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 ht="15.75" customHeight="1">
      <c r="A580" s="4"/>
      <c r="B580" s="4"/>
      <c r="C580" s="173"/>
      <c r="D580" s="173"/>
      <c r="E580" s="173"/>
      <c r="F580" s="173"/>
      <c r="G580" s="17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 ht="15.75" customHeight="1">
      <c r="A581" s="4"/>
      <c r="B581" s="4"/>
      <c r="C581" s="173"/>
      <c r="D581" s="173"/>
      <c r="E581" s="173"/>
      <c r="F581" s="173"/>
      <c r="G581" s="17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 ht="15.75" customHeight="1">
      <c r="A582" s="4"/>
      <c r="B582" s="4"/>
      <c r="C582" s="173"/>
      <c r="D582" s="173"/>
      <c r="E582" s="173"/>
      <c r="F582" s="173"/>
      <c r="G582" s="17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 ht="15.75" customHeight="1">
      <c r="A583" s="4"/>
      <c r="B583" s="4"/>
      <c r="C583" s="173"/>
      <c r="D583" s="173"/>
      <c r="E583" s="173"/>
      <c r="F583" s="173"/>
      <c r="G583" s="17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 ht="15.75" customHeight="1">
      <c r="A584" s="4"/>
      <c r="B584" s="4"/>
      <c r="C584" s="173"/>
      <c r="D584" s="173"/>
      <c r="E584" s="173"/>
      <c r="F584" s="173"/>
      <c r="G584" s="17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 ht="15.75" customHeight="1">
      <c r="A585" s="4"/>
      <c r="B585" s="4"/>
      <c r="C585" s="173"/>
      <c r="D585" s="173"/>
      <c r="E585" s="173"/>
      <c r="F585" s="173"/>
      <c r="G585" s="17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 ht="15.75" customHeight="1">
      <c r="A586" s="4"/>
      <c r="B586" s="4"/>
      <c r="C586" s="173"/>
      <c r="D586" s="173"/>
      <c r="E586" s="173"/>
      <c r="F586" s="173"/>
      <c r="G586" s="17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 ht="15.75" customHeight="1">
      <c r="A587" s="4"/>
      <c r="B587" s="4"/>
      <c r="C587" s="173"/>
      <c r="D587" s="173"/>
      <c r="E587" s="173"/>
      <c r="F587" s="173"/>
      <c r="G587" s="17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 ht="15.75" customHeight="1">
      <c r="A588" s="4"/>
      <c r="B588" s="4"/>
      <c r="C588" s="173"/>
      <c r="D588" s="173"/>
      <c r="E588" s="173"/>
      <c r="F588" s="173"/>
      <c r="G588" s="17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 ht="15.75" customHeight="1">
      <c r="A589" s="4"/>
      <c r="B589" s="4"/>
      <c r="C589" s="173"/>
      <c r="D589" s="173"/>
      <c r="E589" s="173"/>
      <c r="F589" s="173"/>
      <c r="G589" s="17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 ht="15.75" customHeight="1">
      <c r="A590" s="4"/>
      <c r="B590" s="4"/>
      <c r="C590" s="173"/>
      <c r="D590" s="173"/>
      <c r="E590" s="173"/>
      <c r="F590" s="173"/>
      <c r="G590" s="17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 ht="15.75" customHeight="1">
      <c r="A591" s="4"/>
      <c r="B591" s="4"/>
      <c r="C591" s="173"/>
      <c r="D591" s="173"/>
      <c r="E591" s="173"/>
      <c r="F591" s="173"/>
      <c r="G591" s="17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 ht="15.75" customHeight="1">
      <c r="A592" s="4"/>
      <c r="B592" s="4"/>
      <c r="C592" s="173"/>
      <c r="D592" s="173"/>
      <c r="E592" s="173"/>
      <c r="F592" s="173"/>
      <c r="G592" s="17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 ht="15.75" customHeight="1">
      <c r="A593" s="4"/>
      <c r="B593" s="4"/>
      <c r="C593" s="173"/>
      <c r="D593" s="173"/>
      <c r="E593" s="173"/>
      <c r="F593" s="173"/>
      <c r="G593" s="17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 ht="15.75" customHeight="1">
      <c r="A594" s="4"/>
      <c r="B594" s="4"/>
      <c r="C594" s="173"/>
      <c r="D594" s="173"/>
      <c r="E594" s="173"/>
      <c r="F594" s="173"/>
      <c r="G594" s="17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 ht="15.75" customHeight="1">
      <c r="A595" s="4"/>
      <c r="B595" s="4"/>
      <c r="C595" s="173"/>
      <c r="D595" s="173"/>
      <c r="E595" s="173"/>
      <c r="F595" s="173"/>
      <c r="G595" s="17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 ht="15.75" customHeight="1">
      <c r="A596" s="4"/>
      <c r="B596" s="4"/>
      <c r="C596" s="173"/>
      <c r="D596" s="173"/>
      <c r="E596" s="173"/>
      <c r="F596" s="173"/>
      <c r="G596" s="17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 ht="15.75" customHeight="1">
      <c r="A597" s="4"/>
      <c r="B597" s="4"/>
      <c r="C597" s="173"/>
      <c r="D597" s="173"/>
      <c r="E597" s="173"/>
      <c r="F597" s="173"/>
      <c r="G597" s="17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 ht="15.75" customHeight="1">
      <c r="A598" s="4"/>
      <c r="B598" s="4"/>
      <c r="C598" s="173"/>
      <c r="D598" s="173"/>
      <c r="E598" s="173"/>
      <c r="F598" s="173"/>
      <c r="G598" s="17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 ht="15.75" customHeight="1">
      <c r="A599" s="4"/>
      <c r="B599" s="4"/>
      <c r="C599" s="173"/>
      <c r="D599" s="173"/>
      <c r="E599" s="173"/>
      <c r="F599" s="173"/>
      <c r="G599" s="17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 ht="15.75" customHeight="1">
      <c r="A600" s="4"/>
      <c r="B600" s="4"/>
      <c r="C600" s="173"/>
      <c r="D600" s="173"/>
      <c r="E600" s="173"/>
      <c r="F600" s="173"/>
      <c r="G600" s="17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 ht="15.75" customHeight="1">
      <c r="A601" s="4"/>
      <c r="B601" s="4"/>
      <c r="C601" s="173"/>
      <c r="D601" s="173"/>
      <c r="E601" s="173"/>
      <c r="F601" s="173"/>
      <c r="G601" s="17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 ht="15.75" customHeight="1">
      <c r="A602" s="4"/>
      <c r="B602" s="4"/>
      <c r="C602" s="173"/>
      <c r="D602" s="173"/>
      <c r="E602" s="173"/>
      <c r="F602" s="173"/>
      <c r="G602" s="17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 ht="15.75" customHeight="1">
      <c r="A603" s="4"/>
      <c r="B603" s="4"/>
      <c r="C603" s="173"/>
      <c r="D603" s="173"/>
      <c r="E603" s="173"/>
      <c r="F603" s="173"/>
      <c r="G603" s="17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 ht="15.75" customHeight="1">
      <c r="A604" s="4"/>
      <c r="B604" s="4"/>
      <c r="C604" s="173"/>
      <c r="D604" s="173"/>
      <c r="E604" s="173"/>
      <c r="F604" s="173"/>
      <c r="G604" s="17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 ht="15.75" customHeight="1">
      <c r="A605" s="4"/>
      <c r="B605" s="4"/>
      <c r="C605" s="173"/>
      <c r="D605" s="173"/>
      <c r="E605" s="173"/>
      <c r="F605" s="173"/>
      <c r="G605" s="17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 ht="15.75" customHeight="1">
      <c r="A606" s="4"/>
      <c r="B606" s="4"/>
      <c r="C606" s="173"/>
      <c r="D606" s="173"/>
      <c r="E606" s="173"/>
      <c r="F606" s="173"/>
      <c r="G606" s="17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 ht="15.75" customHeight="1">
      <c r="A607" s="4"/>
      <c r="B607" s="4"/>
      <c r="C607" s="173"/>
      <c r="D607" s="173"/>
      <c r="E607" s="173"/>
      <c r="F607" s="173"/>
      <c r="G607" s="17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 ht="15.75" customHeight="1">
      <c r="A608" s="4"/>
      <c r="B608" s="4"/>
      <c r="C608" s="173"/>
      <c r="D608" s="173"/>
      <c r="E608" s="173"/>
      <c r="F608" s="173"/>
      <c r="G608" s="17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 ht="15.75" customHeight="1">
      <c r="A609" s="4"/>
      <c r="B609" s="4"/>
      <c r="C609" s="173"/>
      <c r="D609" s="173"/>
      <c r="E609" s="173"/>
      <c r="F609" s="173"/>
      <c r="G609" s="17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 ht="15.75" customHeight="1">
      <c r="A610" s="4"/>
      <c r="B610" s="4"/>
      <c r="C610" s="173"/>
      <c r="D610" s="173"/>
      <c r="E610" s="173"/>
      <c r="F610" s="173"/>
      <c r="G610" s="17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 ht="15.75" customHeight="1">
      <c r="A611" s="4"/>
      <c r="B611" s="4"/>
      <c r="C611" s="173"/>
      <c r="D611" s="173"/>
      <c r="E611" s="173"/>
      <c r="F611" s="173"/>
      <c r="G611" s="17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 ht="15.75" customHeight="1">
      <c r="A612" s="4"/>
      <c r="B612" s="4"/>
      <c r="C612" s="173"/>
      <c r="D612" s="173"/>
      <c r="E612" s="173"/>
      <c r="F612" s="173"/>
      <c r="G612" s="17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 ht="15.75" customHeight="1">
      <c r="A613" s="4"/>
      <c r="B613" s="4"/>
      <c r="C613" s="173"/>
      <c r="D613" s="173"/>
      <c r="E613" s="173"/>
      <c r="F613" s="173"/>
      <c r="G613" s="17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 ht="15.75" customHeight="1">
      <c r="A614" s="4"/>
      <c r="B614" s="4"/>
      <c r="C614" s="173"/>
      <c r="D614" s="173"/>
      <c r="E614" s="173"/>
      <c r="F614" s="173"/>
      <c r="G614" s="17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 ht="15.75" customHeight="1">
      <c r="A615" s="4"/>
      <c r="B615" s="4"/>
      <c r="C615" s="173"/>
      <c r="D615" s="173"/>
      <c r="E615" s="173"/>
      <c r="F615" s="173"/>
      <c r="G615" s="17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 ht="15.75" customHeight="1">
      <c r="A616" s="4"/>
      <c r="B616" s="4"/>
      <c r="C616" s="173"/>
      <c r="D616" s="173"/>
      <c r="E616" s="173"/>
      <c r="F616" s="173"/>
      <c r="G616" s="17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 ht="15.75" customHeight="1">
      <c r="A617" s="4"/>
      <c r="B617" s="4"/>
      <c r="C617" s="173"/>
      <c r="D617" s="173"/>
      <c r="E617" s="173"/>
      <c r="F617" s="173"/>
      <c r="G617" s="17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 ht="15.75" customHeight="1">
      <c r="A618" s="4"/>
      <c r="B618" s="4"/>
      <c r="C618" s="173"/>
      <c r="D618" s="173"/>
      <c r="E618" s="173"/>
      <c r="F618" s="173"/>
      <c r="G618" s="17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 ht="15.75" customHeight="1">
      <c r="A619" s="4"/>
      <c r="B619" s="4"/>
      <c r="C619" s="173"/>
      <c r="D619" s="173"/>
      <c r="E619" s="173"/>
      <c r="F619" s="173"/>
      <c r="G619" s="17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 ht="15.75" customHeight="1">
      <c r="A620" s="4"/>
      <c r="B620" s="4"/>
      <c r="C620" s="173"/>
      <c r="D620" s="173"/>
      <c r="E620" s="173"/>
      <c r="F620" s="173"/>
      <c r="G620" s="17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 ht="15.75" customHeight="1">
      <c r="A621" s="4"/>
      <c r="B621" s="4"/>
      <c r="C621" s="173"/>
      <c r="D621" s="173"/>
      <c r="E621" s="173"/>
      <c r="F621" s="173"/>
      <c r="G621" s="17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 ht="15.75" customHeight="1">
      <c r="A622" s="4"/>
      <c r="B622" s="4"/>
      <c r="C622" s="173"/>
      <c r="D622" s="173"/>
      <c r="E622" s="173"/>
      <c r="F622" s="173"/>
      <c r="G622" s="17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 ht="15.75" customHeight="1">
      <c r="A623" s="4"/>
      <c r="B623" s="4"/>
      <c r="C623" s="173"/>
      <c r="D623" s="173"/>
      <c r="E623" s="173"/>
      <c r="F623" s="173"/>
      <c r="G623" s="17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 ht="15.75" customHeight="1">
      <c r="A624" s="4"/>
      <c r="B624" s="4"/>
      <c r="C624" s="173"/>
      <c r="D624" s="173"/>
      <c r="E624" s="173"/>
      <c r="F624" s="173"/>
      <c r="G624" s="17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 ht="15.75" customHeight="1">
      <c r="A625" s="4"/>
      <c r="B625" s="4"/>
      <c r="C625" s="173"/>
      <c r="D625" s="173"/>
      <c r="E625" s="173"/>
      <c r="F625" s="173"/>
      <c r="G625" s="17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 ht="15.75" customHeight="1">
      <c r="A626" s="4"/>
      <c r="B626" s="4"/>
      <c r="C626" s="173"/>
      <c r="D626" s="173"/>
      <c r="E626" s="173"/>
      <c r="F626" s="173"/>
      <c r="G626" s="17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 ht="15.75" customHeight="1">
      <c r="A627" s="4"/>
      <c r="B627" s="4"/>
      <c r="C627" s="173"/>
      <c r="D627" s="173"/>
      <c r="E627" s="173"/>
      <c r="F627" s="173"/>
      <c r="G627" s="17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 ht="15.75" customHeight="1">
      <c r="A628" s="4"/>
      <c r="B628" s="4"/>
      <c r="C628" s="173"/>
      <c r="D628" s="173"/>
      <c r="E628" s="173"/>
      <c r="F628" s="173"/>
      <c r="G628" s="17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 ht="15.75" customHeight="1">
      <c r="A629" s="4"/>
      <c r="B629" s="4"/>
      <c r="C629" s="173"/>
      <c r="D629" s="173"/>
      <c r="E629" s="173"/>
      <c r="F629" s="173"/>
      <c r="G629" s="17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 ht="15.75" customHeight="1">
      <c r="A630" s="4"/>
      <c r="B630" s="4"/>
      <c r="C630" s="173"/>
      <c r="D630" s="173"/>
      <c r="E630" s="173"/>
      <c r="F630" s="173"/>
      <c r="G630" s="17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 ht="15.75" customHeight="1">
      <c r="A631" s="4"/>
      <c r="B631" s="4"/>
      <c r="C631" s="173"/>
      <c r="D631" s="173"/>
      <c r="E631" s="173"/>
      <c r="F631" s="173"/>
      <c r="G631" s="17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 ht="15.75" customHeight="1">
      <c r="A632" s="4"/>
      <c r="B632" s="4"/>
      <c r="C632" s="173"/>
      <c r="D632" s="173"/>
      <c r="E632" s="173"/>
      <c r="F632" s="173"/>
      <c r="G632" s="17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 ht="15.75" customHeight="1">
      <c r="A633" s="4"/>
      <c r="B633" s="4"/>
      <c r="C633" s="173"/>
      <c r="D633" s="173"/>
      <c r="E633" s="173"/>
      <c r="F633" s="173"/>
      <c r="G633" s="17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 ht="15.75" customHeight="1">
      <c r="A634" s="4"/>
      <c r="B634" s="4"/>
      <c r="C634" s="173"/>
      <c r="D634" s="173"/>
      <c r="E634" s="173"/>
      <c r="F634" s="173"/>
      <c r="G634" s="17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 ht="15.75" customHeight="1">
      <c r="A635" s="4"/>
      <c r="B635" s="4"/>
      <c r="C635" s="173"/>
      <c r="D635" s="173"/>
      <c r="E635" s="173"/>
      <c r="F635" s="173"/>
      <c r="G635" s="17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 ht="15.75" customHeight="1">
      <c r="A636" s="4"/>
      <c r="B636" s="4"/>
      <c r="C636" s="173"/>
      <c r="D636" s="173"/>
      <c r="E636" s="173"/>
      <c r="F636" s="173"/>
      <c r="G636" s="17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 ht="15.75" customHeight="1">
      <c r="A637" s="4"/>
      <c r="B637" s="4"/>
      <c r="C637" s="173"/>
      <c r="D637" s="173"/>
      <c r="E637" s="173"/>
      <c r="F637" s="173"/>
      <c r="G637" s="17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 ht="15.75" customHeight="1">
      <c r="A638" s="4"/>
      <c r="B638" s="4"/>
      <c r="C638" s="173"/>
      <c r="D638" s="173"/>
      <c r="E638" s="173"/>
      <c r="F638" s="173"/>
      <c r="G638" s="17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 ht="15.75" customHeight="1">
      <c r="A639" s="4"/>
      <c r="B639" s="4"/>
      <c r="C639" s="173"/>
      <c r="D639" s="173"/>
      <c r="E639" s="173"/>
      <c r="F639" s="173"/>
      <c r="G639" s="17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 ht="15.75" customHeight="1">
      <c r="A640" s="4"/>
      <c r="B640" s="4"/>
      <c r="C640" s="173"/>
      <c r="D640" s="173"/>
      <c r="E640" s="173"/>
      <c r="F640" s="173"/>
      <c r="G640" s="17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 ht="15.75" customHeight="1">
      <c r="A641" s="4"/>
      <c r="B641" s="4"/>
      <c r="C641" s="173"/>
      <c r="D641" s="173"/>
      <c r="E641" s="173"/>
      <c r="F641" s="173"/>
      <c r="G641" s="17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 ht="15.75" customHeight="1">
      <c r="A642" s="4"/>
      <c r="B642" s="4"/>
      <c r="C642" s="173"/>
      <c r="D642" s="173"/>
      <c r="E642" s="173"/>
      <c r="F642" s="173"/>
      <c r="G642" s="17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 ht="15.75" customHeight="1">
      <c r="A643" s="4"/>
      <c r="B643" s="4"/>
      <c r="C643" s="173"/>
      <c r="D643" s="173"/>
      <c r="E643" s="173"/>
      <c r="F643" s="173"/>
      <c r="G643" s="17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 ht="15.75" customHeight="1">
      <c r="A644" s="4"/>
      <c r="B644" s="4"/>
      <c r="C644" s="173"/>
      <c r="D644" s="173"/>
      <c r="E644" s="173"/>
      <c r="F644" s="173"/>
      <c r="G644" s="17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 ht="15.75" customHeight="1">
      <c r="A645" s="4"/>
      <c r="B645" s="4"/>
      <c r="C645" s="173"/>
      <c r="D645" s="173"/>
      <c r="E645" s="173"/>
      <c r="F645" s="173"/>
      <c r="G645" s="17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 ht="15.75" customHeight="1">
      <c r="A646" s="4"/>
      <c r="B646" s="4"/>
      <c r="C646" s="173"/>
      <c r="D646" s="173"/>
      <c r="E646" s="173"/>
      <c r="F646" s="173"/>
      <c r="G646" s="17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 ht="15.75" customHeight="1">
      <c r="A647" s="4"/>
      <c r="B647" s="4"/>
      <c r="C647" s="173"/>
      <c r="D647" s="173"/>
      <c r="E647" s="173"/>
      <c r="F647" s="173"/>
      <c r="G647" s="17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 ht="15.75" customHeight="1">
      <c r="A648" s="4"/>
      <c r="B648" s="4"/>
      <c r="C648" s="173"/>
      <c r="D648" s="173"/>
      <c r="E648" s="173"/>
      <c r="F648" s="173"/>
      <c r="G648" s="17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 ht="15.75" customHeight="1">
      <c r="A649" s="4"/>
      <c r="B649" s="4"/>
      <c r="C649" s="173"/>
      <c r="D649" s="173"/>
      <c r="E649" s="173"/>
      <c r="F649" s="173"/>
      <c r="G649" s="17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 ht="15.75" customHeight="1">
      <c r="A650" s="4"/>
      <c r="B650" s="4"/>
      <c r="C650" s="173"/>
      <c r="D650" s="173"/>
      <c r="E650" s="173"/>
      <c r="F650" s="173"/>
      <c r="G650" s="17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 ht="15.75" customHeight="1">
      <c r="A651" s="4"/>
      <c r="B651" s="4"/>
      <c r="C651" s="173"/>
      <c r="D651" s="173"/>
      <c r="E651" s="173"/>
      <c r="F651" s="173"/>
      <c r="G651" s="17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 ht="15.75" customHeight="1">
      <c r="A652" s="4"/>
      <c r="B652" s="4"/>
      <c r="C652" s="173"/>
      <c r="D652" s="173"/>
      <c r="E652" s="173"/>
      <c r="F652" s="173"/>
      <c r="G652" s="17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 ht="15.75" customHeight="1">
      <c r="A653" s="4"/>
      <c r="B653" s="4"/>
      <c r="C653" s="173"/>
      <c r="D653" s="173"/>
      <c r="E653" s="173"/>
      <c r="F653" s="173"/>
      <c r="G653" s="17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 ht="15.75" customHeight="1">
      <c r="A654" s="4"/>
      <c r="B654" s="4"/>
      <c r="C654" s="173"/>
      <c r="D654" s="173"/>
      <c r="E654" s="173"/>
      <c r="F654" s="173"/>
      <c r="G654" s="17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 ht="15.75" customHeight="1">
      <c r="A655" s="4"/>
      <c r="B655" s="4"/>
      <c r="C655" s="173"/>
      <c r="D655" s="173"/>
      <c r="E655" s="173"/>
      <c r="F655" s="173"/>
      <c r="G655" s="17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 ht="15.75" customHeight="1">
      <c r="A656" s="4"/>
      <c r="B656" s="4"/>
      <c r="C656" s="173"/>
      <c r="D656" s="173"/>
      <c r="E656" s="173"/>
      <c r="F656" s="173"/>
      <c r="G656" s="17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 ht="15.75" customHeight="1">
      <c r="A657" s="4"/>
      <c r="B657" s="4"/>
      <c r="C657" s="173"/>
      <c r="D657" s="173"/>
      <c r="E657" s="173"/>
      <c r="F657" s="173"/>
      <c r="G657" s="17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 ht="15.75" customHeight="1">
      <c r="A658" s="4"/>
      <c r="B658" s="4"/>
      <c r="C658" s="173"/>
      <c r="D658" s="173"/>
      <c r="E658" s="173"/>
      <c r="F658" s="173"/>
      <c r="G658" s="17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 ht="15.75" customHeight="1">
      <c r="A659" s="4"/>
      <c r="B659" s="4"/>
      <c r="C659" s="173"/>
      <c r="D659" s="173"/>
      <c r="E659" s="173"/>
      <c r="F659" s="173"/>
      <c r="G659" s="17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 ht="15.75" customHeight="1">
      <c r="A660" s="4"/>
      <c r="B660" s="4"/>
      <c r="C660" s="173"/>
      <c r="D660" s="173"/>
      <c r="E660" s="173"/>
      <c r="F660" s="173"/>
      <c r="G660" s="17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 ht="15.75" customHeight="1">
      <c r="A661" s="4"/>
      <c r="B661" s="4"/>
      <c r="C661" s="173"/>
      <c r="D661" s="173"/>
      <c r="E661" s="173"/>
      <c r="F661" s="173"/>
      <c r="G661" s="17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 ht="15.75" customHeight="1">
      <c r="A662" s="4"/>
      <c r="B662" s="4"/>
      <c r="C662" s="173"/>
      <c r="D662" s="173"/>
      <c r="E662" s="173"/>
      <c r="F662" s="173"/>
      <c r="G662" s="17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 ht="15.75" customHeight="1">
      <c r="A663" s="4"/>
      <c r="B663" s="4"/>
      <c r="C663" s="173"/>
      <c r="D663" s="173"/>
      <c r="E663" s="173"/>
      <c r="F663" s="173"/>
      <c r="G663" s="17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 ht="15.75" customHeight="1">
      <c r="A664" s="4"/>
      <c r="B664" s="4"/>
      <c r="C664" s="173"/>
      <c r="D664" s="173"/>
      <c r="E664" s="173"/>
      <c r="F664" s="173"/>
      <c r="G664" s="17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 ht="15.75" customHeight="1">
      <c r="A665" s="4"/>
      <c r="B665" s="4"/>
      <c r="C665" s="173"/>
      <c r="D665" s="173"/>
      <c r="E665" s="173"/>
      <c r="F665" s="173"/>
      <c r="G665" s="17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 ht="15.75" customHeight="1">
      <c r="A666" s="4"/>
      <c r="B666" s="4"/>
      <c r="C666" s="173"/>
      <c r="D666" s="173"/>
      <c r="E666" s="173"/>
      <c r="F666" s="173"/>
      <c r="G666" s="17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 ht="15.75" customHeight="1">
      <c r="A667" s="4"/>
      <c r="B667" s="4"/>
      <c r="C667" s="173"/>
      <c r="D667" s="173"/>
      <c r="E667" s="173"/>
      <c r="F667" s="173"/>
      <c r="G667" s="17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 ht="15.75" customHeight="1">
      <c r="A668" s="4"/>
      <c r="B668" s="4"/>
      <c r="C668" s="173"/>
      <c r="D668" s="173"/>
      <c r="E668" s="173"/>
      <c r="F668" s="173"/>
      <c r="G668" s="17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 ht="15.75" customHeight="1">
      <c r="A669" s="4"/>
      <c r="B669" s="4"/>
      <c r="C669" s="173"/>
      <c r="D669" s="173"/>
      <c r="E669" s="173"/>
      <c r="F669" s="173"/>
      <c r="G669" s="17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 ht="15.75" customHeight="1">
      <c r="A670" s="4"/>
      <c r="B670" s="4"/>
      <c r="C670" s="173"/>
      <c r="D670" s="173"/>
      <c r="E670" s="173"/>
      <c r="F670" s="173"/>
      <c r="G670" s="17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 ht="15.75" customHeight="1">
      <c r="A671" s="4"/>
      <c r="B671" s="4"/>
      <c r="C671" s="173"/>
      <c r="D671" s="173"/>
      <c r="E671" s="173"/>
      <c r="F671" s="173"/>
      <c r="G671" s="17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 ht="15.75" customHeight="1">
      <c r="A672" s="4"/>
      <c r="B672" s="4"/>
      <c r="C672" s="173"/>
      <c r="D672" s="173"/>
      <c r="E672" s="173"/>
      <c r="F672" s="173"/>
      <c r="G672" s="17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 ht="15.75" customHeight="1">
      <c r="A673" s="4"/>
      <c r="B673" s="4"/>
      <c r="C673" s="173"/>
      <c r="D673" s="173"/>
      <c r="E673" s="173"/>
      <c r="F673" s="173"/>
      <c r="G673" s="17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 ht="15.75" customHeight="1">
      <c r="A674" s="4"/>
      <c r="B674" s="4"/>
      <c r="C674" s="173"/>
      <c r="D674" s="173"/>
      <c r="E674" s="173"/>
      <c r="F674" s="173"/>
      <c r="G674" s="17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 ht="15.75" customHeight="1">
      <c r="A675" s="4"/>
      <c r="B675" s="4"/>
      <c r="C675" s="173"/>
      <c r="D675" s="173"/>
      <c r="E675" s="173"/>
      <c r="F675" s="173"/>
      <c r="G675" s="17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 ht="15.75" customHeight="1">
      <c r="A676" s="4"/>
      <c r="B676" s="4"/>
      <c r="C676" s="173"/>
      <c r="D676" s="173"/>
      <c r="E676" s="173"/>
      <c r="F676" s="173"/>
      <c r="G676" s="17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 ht="15.75" customHeight="1">
      <c r="A677" s="4"/>
      <c r="B677" s="4"/>
      <c r="C677" s="173"/>
      <c r="D677" s="173"/>
      <c r="E677" s="173"/>
      <c r="F677" s="173"/>
      <c r="G677" s="17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 ht="15.75" customHeight="1">
      <c r="A678" s="4"/>
      <c r="B678" s="4"/>
      <c r="C678" s="173"/>
      <c r="D678" s="173"/>
      <c r="E678" s="173"/>
      <c r="F678" s="173"/>
      <c r="G678" s="17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 ht="15.75" customHeight="1">
      <c r="A679" s="4"/>
      <c r="B679" s="4"/>
      <c r="C679" s="173"/>
      <c r="D679" s="173"/>
      <c r="E679" s="173"/>
      <c r="F679" s="173"/>
      <c r="G679" s="17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 ht="15.75" customHeight="1">
      <c r="A680" s="4"/>
      <c r="B680" s="4"/>
      <c r="C680" s="173"/>
      <c r="D680" s="173"/>
      <c r="E680" s="173"/>
      <c r="F680" s="173"/>
      <c r="G680" s="17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 ht="15.75" customHeight="1">
      <c r="A681" s="4"/>
      <c r="B681" s="4"/>
      <c r="C681" s="173"/>
      <c r="D681" s="173"/>
      <c r="E681" s="173"/>
      <c r="F681" s="173"/>
      <c r="G681" s="17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 ht="15.75" customHeight="1">
      <c r="A682" s="4"/>
      <c r="B682" s="4"/>
      <c r="C682" s="173"/>
      <c r="D682" s="173"/>
      <c r="E682" s="173"/>
      <c r="F682" s="173"/>
      <c r="G682" s="17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 ht="15.75" customHeight="1">
      <c r="A683" s="4"/>
      <c r="B683" s="4"/>
      <c r="C683" s="173"/>
      <c r="D683" s="173"/>
      <c r="E683" s="173"/>
      <c r="F683" s="173"/>
      <c r="G683" s="17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 ht="15.75" customHeight="1">
      <c r="A684" s="4"/>
      <c r="B684" s="4"/>
      <c r="C684" s="173"/>
      <c r="D684" s="173"/>
      <c r="E684" s="173"/>
      <c r="F684" s="173"/>
      <c r="G684" s="17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 ht="15.75" customHeight="1">
      <c r="A685" s="4"/>
      <c r="B685" s="4"/>
      <c r="C685" s="173"/>
      <c r="D685" s="173"/>
      <c r="E685" s="173"/>
      <c r="F685" s="173"/>
      <c r="G685" s="17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 ht="15.75" customHeight="1">
      <c r="A686" s="4"/>
      <c r="B686" s="4"/>
      <c r="C686" s="173"/>
      <c r="D686" s="173"/>
      <c r="E686" s="173"/>
      <c r="F686" s="173"/>
      <c r="G686" s="17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 ht="15.75" customHeight="1">
      <c r="A687" s="4"/>
      <c r="B687" s="4"/>
      <c r="C687" s="173"/>
      <c r="D687" s="173"/>
      <c r="E687" s="173"/>
      <c r="F687" s="173"/>
      <c r="G687" s="17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</row>
    <row r="688" ht="15.75" customHeight="1">
      <c r="A688" s="4"/>
      <c r="B688" s="4"/>
      <c r="C688" s="173"/>
      <c r="D688" s="173"/>
      <c r="E688" s="173"/>
      <c r="F688" s="173"/>
      <c r="G688" s="17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 ht="15.75" customHeight="1">
      <c r="A689" s="4"/>
      <c r="B689" s="4"/>
      <c r="C689" s="173"/>
      <c r="D689" s="173"/>
      <c r="E689" s="173"/>
      <c r="F689" s="173"/>
      <c r="G689" s="17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 ht="15.75" customHeight="1">
      <c r="A690" s="4"/>
      <c r="B690" s="4"/>
      <c r="C690" s="173"/>
      <c r="D690" s="173"/>
      <c r="E690" s="173"/>
      <c r="F690" s="173"/>
      <c r="G690" s="17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 ht="15.75" customHeight="1">
      <c r="A691" s="4"/>
      <c r="B691" s="4"/>
      <c r="C691" s="173"/>
      <c r="D691" s="173"/>
      <c r="E691" s="173"/>
      <c r="F691" s="173"/>
      <c r="G691" s="17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 ht="15.75" customHeight="1">
      <c r="A692" s="4"/>
      <c r="B692" s="4"/>
      <c r="C692" s="173"/>
      <c r="D692" s="173"/>
      <c r="E692" s="173"/>
      <c r="F692" s="173"/>
      <c r="G692" s="17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 ht="15.75" customHeight="1">
      <c r="A693" s="4"/>
      <c r="B693" s="4"/>
      <c r="C693" s="173"/>
      <c r="D693" s="173"/>
      <c r="E693" s="173"/>
      <c r="F693" s="173"/>
      <c r="G693" s="17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 ht="15.75" customHeight="1">
      <c r="A694" s="4"/>
      <c r="B694" s="4"/>
      <c r="C694" s="173"/>
      <c r="D694" s="173"/>
      <c r="E694" s="173"/>
      <c r="F694" s="173"/>
      <c r="G694" s="17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 ht="15.75" customHeight="1">
      <c r="A695" s="4"/>
      <c r="B695" s="4"/>
      <c r="C695" s="173"/>
      <c r="D695" s="173"/>
      <c r="E695" s="173"/>
      <c r="F695" s="173"/>
      <c r="G695" s="17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 ht="15.75" customHeight="1">
      <c r="A696" s="4"/>
      <c r="B696" s="4"/>
      <c r="C696" s="173"/>
      <c r="D696" s="173"/>
      <c r="E696" s="173"/>
      <c r="F696" s="173"/>
      <c r="G696" s="17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 ht="15.75" customHeight="1">
      <c r="A697" s="4"/>
      <c r="B697" s="4"/>
      <c r="C697" s="173"/>
      <c r="D697" s="173"/>
      <c r="E697" s="173"/>
      <c r="F697" s="173"/>
      <c r="G697" s="17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 ht="15.75" customHeight="1">
      <c r="A698" s="4"/>
      <c r="B698" s="4"/>
      <c r="C698" s="173"/>
      <c r="D698" s="173"/>
      <c r="E698" s="173"/>
      <c r="F698" s="173"/>
      <c r="G698" s="17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 ht="15.75" customHeight="1">
      <c r="A699" s="4"/>
      <c r="B699" s="4"/>
      <c r="C699" s="173"/>
      <c r="D699" s="173"/>
      <c r="E699" s="173"/>
      <c r="F699" s="173"/>
      <c r="G699" s="17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 ht="15.75" customHeight="1">
      <c r="A700" s="4"/>
      <c r="B700" s="4"/>
      <c r="C700" s="173"/>
      <c r="D700" s="173"/>
      <c r="E700" s="173"/>
      <c r="F700" s="173"/>
      <c r="G700" s="17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 ht="15.75" customHeight="1">
      <c r="A701" s="4"/>
      <c r="B701" s="4"/>
      <c r="C701" s="173"/>
      <c r="D701" s="173"/>
      <c r="E701" s="173"/>
      <c r="F701" s="173"/>
      <c r="G701" s="17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 ht="15.75" customHeight="1">
      <c r="A702" s="4"/>
      <c r="B702" s="4"/>
      <c r="C702" s="173"/>
      <c r="D702" s="173"/>
      <c r="E702" s="173"/>
      <c r="F702" s="173"/>
      <c r="G702" s="17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 ht="15.75" customHeight="1">
      <c r="A703" s="4"/>
      <c r="B703" s="4"/>
      <c r="C703" s="173"/>
      <c r="D703" s="173"/>
      <c r="E703" s="173"/>
      <c r="F703" s="173"/>
      <c r="G703" s="17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 ht="15.75" customHeight="1">
      <c r="A704" s="4"/>
      <c r="B704" s="4"/>
      <c r="C704" s="173"/>
      <c r="D704" s="173"/>
      <c r="E704" s="173"/>
      <c r="F704" s="173"/>
      <c r="G704" s="17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 ht="15.75" customHeight="1">
      <c r="A705" s="4"/>
      <c r="B705" s="4"/>
      <c r="C705" s="173"/>
      <c r="D705" s="173"/>
      <c r="E705" s="173"/>
      <c r="F705" s="173"/>
      <c r="G705" s="17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 ht="15.75" customHeight="1">
      <c r="A706" s="4"/>
      <c r="B706" s="4"/>
      <c r="C706" s="173"/>
      <c r="D706" s="173"/>
      <c r="E706" s="173"/>
      <c r="F706" s="173"/>
      <c r="G706" s="17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 ht="15.75" customHeight="1">
      <c r="A707" s="4"/>
      <c r="B707" s="4"/>
      <c r="C707" s="173"/>
      <c r="D707" s="173"/>
      <c r="E707" s="173"/>
      <c r="F707" s="173"/>
      <c r="G707" s="17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 ht="15.75" customHeight="1">
      <c r="A708" s="4"/>
      <c r="B708" s="4"/>
      <c r="C708" s="173"/>
      <c r="D708" s="173"/>
      <c r="E708" s="173"/>
      <c r="F708" s="173"/>
      <c r="G708" s="17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 ht="15.75" customHeight="1">
      <c r="A709" s="4"/>
      <c r="B709" s="4"/>
      <c r="C709" s="173"/>
      <c r="D709" s="173"/>
      <c r="E709" s="173"/>
      <c r="F709" s="173"/>
      <c r="G709" s="17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 ht="15.75" customHeight="1">
      <c r="A710" s="4"/>
      <c r="B710" s="4"/>
      <c r="C710" s="173"/>
      <c r="D710" s="173"/>
      <c r="E710" s="173"/>
      <c r="F710" s="173"/>
      <c r="G710" s="17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 ht="15.75" customHeight="1">
      <c r="A711" s="4"/>
      <c r="B711" s="4"/>
      <c r="C711" s="173"/>
      <c r="D711" s="173"/>
      <c r="E711" s="173"/>
      <c r="F711" s="173"/>
      <c r="G711" s="17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 ht="15.75" customHeight="1">
      <c r="A712" s="4"/>
      <c r="B712" s="4"/>
      <c r="C712" s="173"/>
      <c r="D712" s="173"/>
      <c r="E712" s="173"/>
      <c r="F712" s="173"/>
      <c r="G712" s="17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 ht="15.75" customHeight="1">
      <c r="A713" s="4"/>
      <c r="B713" s="4"/>
      <c r="C713" s="173"/>
      <c r="D713" s="173"/>
      <c r="E713" s="173"/>
      <c r="F713" s="173"/>
      <c r="G713" s="17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 ht="15.75" customHeight="1">
      <c r="A714" s="4"/>
      <c r="B714" s="4"/>
      <c r="C714" s="173"/>
      <c r="D714" s="173"/>
      <c r="E714" s="173"/>
      <c r="F714" s="173"/>
      <c r="G714" s="17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 ht="15.75" customHeight="1">
      <c r="A715" s="4"/>
      <c r="B715" s="4"/>
      <c r="C715" s="173"/>
      <c r="D715" s="173"/>
      <c r="E715" s="173"/>
      <c r="F715" s="173"/>
      <c r="G715" s="17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 ht="15.75" customHeight="1">
      <c r="A716" s="4"/>
      <c r="B716" s="4"/>
      <c r="C716" s="173"/>
      <c r="D716" s="173"/>
      <c r="E716" s="173"/>
      <c r="F716" s="173"/>
      <c r="G716" s="17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 ht="15.75" customHeight="1">
      <c r="A717" s="4"/>
      <c r="B717" s="4"/>
      <c r="C717" s="173"/>
      <c r="D717" s="173"/>
      <c r="E717" s="173"/>
      <c r="F717" s="173"/>
      <c r="G717" s="17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 ht="15.75" customHeight="1">
      <c r="A718" s="4"/>
      <c r="B718" s="4"/>
      <c r="C718" s="173"/>
      <c r="D718" s="173"/>
      <c r="E718" s="173"/>
      <c r="F718" s="173"/>
      <c r="G718" s="17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 ht="15.75" customHeight="1">
      <c r="A719" s="4"/>
      <c r="B719" s="4"/>
      <c r="C719" s="173"/>
      <c r="D719" s="173"/>
      <c r="E719" s="173"/>
      <c r="F719" s="173"/>
      <c r="G719" s="17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 ht="15.75" customHeight="1">
      <c r="A720" s="4"/>
      <c r="B720" s="4"/>
      <c r="C720" s="173"/>
      <c r="D720" s="173"/>
      <c r="E720" s="173"/>
      <c r="F720" s="173"/>
      <c r="G720" s="17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 ht="15.75" customHeight="1">
      <c r="A721" s="4"/>
      <c r="B721" s="4"/>
      <c r="C721" s="173"/>
      <c r="D721" s="173"/>
      <c r="E721" s="173"/>
      <c r="F721" s="173"/>
      <c r="G721" s="17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 ht="15.75" customHeight="1">
      <c r="A722" s="4"/>
      <c r="B722" s="4"/>
      <c r="C722" s="173"/>
      <c r="D722" s="173"/>
      <c r="E722" s="173"/>
      <c r="F722" s="173"/>
      <c r="G722" s="17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 ht="15.75" customHeight="1">
      <c r="A723" s="4"/>
      <c r="B723" s="4"/>
      <c r="C723" s="173"/>
      <c r="D723" s="173"/>
      <c r="E723" s="173"/>
      <c r="F723" s="173"/>
      <c r="G723" s="17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 ht="15.75" customHeight="1">
      <c r="A724" s="4"/>
      <c r="B724" s="4"/>
      <c r="C724" s="173"/>
      <c r="D724" s="173"/>
      <c r="E724" s="173"/>
      <c r="F724" s="173"/>
      <c r="G724" s="17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 ht="15.75" customHeight="1">
      <c r="A725" s="4"/>
      <c r="B725" s="4"/>
      <c r="C725" s="173"/>
      <c r="D725" s="173"/>
      <c r="E725" s="173"/>
      <c r="F725" s="173"/>
      <c r="G725" s="17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 ht="15.75" customHeight="1">
      <c r="A726" s="4"/>
      <c r="B726" s="4"/>
      <c r="C726" s="173"/>
      <c r="D726" s="173"/>
      <c r="E726" s="173"/>
      <c r="F726" s="173"/>
      <c r="G726" s="17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 ht="15.75" customHeight="1">
      <c r="A727" s="4"/>
      <c r="B727" s="4"/>
      <c r="C727" s="173"/>
      <c r="D727" s="173"/>
      <c r="E727" s="173"/>
      <c r="F727" s="173"/>
      <c r="G727" s="17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 ht="15.75" customHeight="1">
      <c r="A728" s="4"/>
      <c r="B728" s="4"/>
      <c r="C728" s="173"/>
      <c r="D728" s="173"/>
      <c r="E728" s="173"/>
      <c r="F728" s="173"/>
      <c r="G728" s="17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 ht="15.75" customHeight="1">
      <c r="A729" s="4"/>
      <c r="B729" s="4"/>
      <c r="C729" s="173"/>
      <c r="D729" s="173"/>
      <c r="E729" s="173"/>
      <c r="F729" s="173"/>
      <c r="G729" s="17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 ht="15.75" customHeight="1">
      <c r="A730" s="4"/>
      <c r="B730" s="4"/>
      <c r="C730" s="173"/>
      <c r="D730" s="173"/>
      <c r="E730" s="173"/>
      <c r="F730" s="173"/>
      <c r="G730" s="17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 ht="15.75" customHeight="1">
      <c r="A731" s="4"/>
      <c r="B731" s="4"/>
      <c r="C731" s="173"/>
      <c r="D731" s="173"/>
      <c r="E731" s="173"/>
      <c r="F731" s="173"/>
      <c r="G731" s="17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 ht="15.75" customHeight="1">
      <c r="A732" s="4"/>
      <c r="B732" s="4"/>
      <c r="C732" s="173"/>
      <c r="D732" s="173"/>
      <c r="E732" s="173"/>
      <c r="F732" s="173"/>
      <c r="G732" s="17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 ht="15.75" customHeight="1">
      <c r="A733" s="4"/>
      <c r="B733" s="4"/>
      <c r="C733" s="173"/>
      <c r="D733" s="173"/>
      <c r="E733" s="173"/>
      <c r="F733" s="173"/>
      <c r="G733" s="17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 ht="15.75" customHeight="1">
      <c r="A734" s="4"/>
      <c r="B734" s="4"/>
      <c r="C734" s="173"/>
      <c r="D734" s="173"/>
      <c r="E734" s="173"/>
      <c r="F734" s="173"/>
      <c r="G734" s="17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 ht="15.75" customHeight="1">
      <c r="A735" s="4"/>
      <c r="B735" s="4"/>
      <c r="C735" s="173"/>
      <c r="D735" s="173"/>
      <c r="E735" s="173"/>
      <c r="F735" s="173"/>
      <c r="G735" s="17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 ht="15.75" customHeight="1">
      <c r="A736" s="4"/>
      <c r="B736" s="4"/>
      <c r="C736" s="173"/>
      <c r="D736" s="173"/>
      <c r="E736" s="173"/>
      <c r="F736" s="173"/>
      <c r="G736" s="17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 ht="15.75" customHeight="1">
      <c r="A737" s="4"/>
      <c r="B737" s="4"/>
      <c r="C737" s="173"/>
      <c r="D737" s="173"/>
      <c r="E737" s="173"/>
      <c r="F737" s="173"/>
      <c r="G737" s="17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 ht="15.75" customHeight="1">
      <c r="A738" s="4"/>
      <c r="B738" s="4"/>
      <c r="C738" s="173"/>
      <c r="D738" s="173"/>
      <c r="E738" s="173"/>
      <c r="F738" s="173"/>
      <c r="G738" s="17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 ht="15.75" customHeight="1">
      <c r="A739" s="4"/>
      <c r="B739" s="4"/>
      <c r="C739" s="173"/>
      <c r="D739" s="173"/>
      <c r="E739" s="173"/>
      <c r="F739" s="173"/>
      <c r="G739" s="17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 ht="15.75" customHeight="1">
      <c r="A740" s="4"/>
      <c r="B740" s="4"/>
      <c r="C740" s="173"/>
      <c r="D740" s="173"/>
      <c r="E740" s="173"/>
      <c r="F740" s="173"/>
      <c r="G740" s="17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 ht="15.75" customHeight="1">
      <c r="A741" s="4"/>
      <c r="B741" s="4"/>
      <c r="C741" s="173"/>
      <c r="D741" s="173"/>
      <c r="E741" s="173"/>
      <c r="F741" s="173"/>
      <c r="G741" s="17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 ht="15.75" customHeight="1">
      <c r="A742" s="4"/>
      <c r="B742" s="4"/>
      <c r="C742" s="173"/>
      <c r="D742" s="173"/>
      <c r="E742" s="173"/>
      <c r="F742" s="173"/>
      <c r="G742" s="17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 ht="15.75" customHeight="1">
      <c r="A743" s="4"/>
      <c r="B743" s="4"/>
      <c r="C743" s="173"/>
      <c r="D743" s="173"/>
      <c r="E743" s="173"/>
      <c r="F743" s="173"/>
      <c r="G743" s="17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 ht="15.75" customHeight="1">
      <c r="A744" s="4"/>
      <c r="B744" s="4"/>
      <c r="C744" s="173"/>
      <c r="D744" s="173"/>
      <c r="E744" s="173"/>
      <c r="F744" s="173"/>
      <c r="G744" s="17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 ht="15.75" customHeight="1">
      <c r="A745" s="4"/>
      <c r="B745" s="4"/>
      <c r="C745" s="173"/>
      <c r="D745" s="173"/>
      <c r="E745" s="173"/>
      <c r="F745" s="173"/>
      <c r="G745" s="17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 ht="15.75" customHeight="1">
      <c r="A746" s="4"/>
      <c r="B746" s="4"/>
      <c r="C746" s="173"/>
      <c r="D746" s="173"/>
      <c r="E746" s="173"/>
      <c r="F746" s="173"/>
      <c r="G746" s="17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 ht="15.75" customHeight="1">
      <c r="A747" s="4"/>
      <c r="B747" s="4"/>
      <c r="C747" s="173"/>
      <c r="D747" s="173"/>
      <c r="E747" s="173"/>
      <c r="F747" s="173"/>
      <c r="G747" s="17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 ht="15.75" customHeight="1">
      <c r="A748" s="4"/>
      <c r="B748" s="4"/>
      <c r="C748" s="173"/>
      <c r="D748" s="173"/>
      <c r="E748" s="173"/>
      <c r="F748" s="173"/>
      <c r="G748" s="17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 ht="15.75" customHeight="1">
      <c r="A749" s="4"/>
      <c r="B749" s="4"/>
      <c r="C749" s="173"/>
      <c r="D749" s="173"/>
      <c r="E749" s="173"/>
      <c r="F749" s="173"/>
      <c r="G749" s="17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 ht="15.75" customHeight="1">
      <c r="A750" s="4"/>
      <c r="B750" s="4"/>
      <c r="C750" s="173"/>
      <c r="D750" s="173"/>
      <c r="E750" s="173"/>
      <c r="F750" s="173"/>
      <c r="G750" s="17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 ht="15.75" customHeight="1">
      <c r="A751" s="4"/>
      <c r="B751" s="4"/>
      <c r="C751" s="173"/>
      <c r="D751" s="173"/>
      <c r="E751" s="173"/>
      <c r="F751" s="173"/>
      <c r="G751" s="17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 ht="15.75" customHeight="1">
      <c r="A752" s="4"/>
      <c r="B752" s="4"/>
      <c r="C752" s="173"/>
      <c r="D752" s="173"/>
      <c r="E752" s="173"/>
      <c r="F752" s="173"/>
      <c r="G752" s="17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 ht="15.75" customHeight="1">
      <c r="A753" s="4"/>
      <c r="B753" s="4"/>
      <c r="C753" s="173"/>
      <c r="D753" s="173"/>
      <c r="E753" s="173"/>
      <c r="F753" s="173"/>
      <c r="G753" s="17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 ht="15.75" customHeight="1">
      <c r="A754" s="4"/>
      <c r="B754" s="4"/>
      <c r="C754" s="173"/>
      <c r="D754" s="173"/>
      <c r="E754" s="173"/>
      <c r="F754" s="173"/>
      <c r="G754" s="17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 ht="15.75" customHeight="1">
      <c r="A755" s="4"/>
      <c r="B755" s="4"/>
      <c r="C755" s="173"/>
      <c r="D755" s="173"/>
      <c r="E755" s="173"/>
      <c r="F755" s="173"/>
      <c r="G755" s="17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 ht="15.75" customHeight="1">
      <c r="A756" s="4"/>
      <c r="B756" s="4"/>
      <c r="C756" s="173"/>
      <c r="D756" s="173"/>
      <c r="E756" s="173"/>
      <c r="F756" s="173"/>
      <c r="G756" s="17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 ht="15.75" customHeight="1">
      <c r="A757" s="4"/>
      <c r="B757" s="4"/>
      <c r="C757" s="173"/>
      <c r="D757" s="173"/>
      <c r="E757" s="173"/>
      <c r="F757" s="173"/>
      <c r="G757" s="17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 ht="15.75" customHeight="1">
      <c r="A758" s="4"/>
      <c r="B758" s="4"/>
      <c r="C758" s="173"/>
      <c r="D758" s="173"/>
      <c r="E758" s="173"/>
      <c r="F758" s="173"/>
      <c r="G758" s="17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 ht="15.75" customHeight="1">
      <c r="A759" s="4"/>
      <c r="B759" s="4"/>
      <c r="C759" s="173"/>
      <c r="D759" s="173"/>
      <c r="E759" s="173"/>
      <c r="F759" s="173"/>
      <c r="G759" s="17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 ht="15.75" customHeight="1">
      <c r="A760" s="4"/>
      <c r="B760" s="4"/>
      <c r="C760" s="173"/>
      <c r="D760" s="173"/>
      <c r="E760" s="173"/>
      <c r="F760" s="173"/>
      <c r="G760" s="17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 ht="15.75" customHeight="1">
      <c r="A761" s="4"/>
      <c r="B761" s="4"/>
      <c r="C761" s="173"/>
      <c r="D761" s="173"/>
      <c r="E761" s="173"/>
      <c r="F761" s="173"/>
      <c r="G761" s="17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 ht="15.75" customHeight="1">
      <c r="A762" s="4"/>
      <c r="B762" s="4"/>
      <c r="C762" s="173"/>
      <c r="D762" s="173"/>
      <c r="E762" s="173"/>
      <c r="F762" s="173"/>
      <c r="G762" s="17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 ht="15.75" customHeight="1">
      <c r="A763" s="4"/>
      <c r="B763" s="4"/>
      <c r="C763" s="173"/>
      <c r="D763" s="173"/>
      <c r="E763" s="173"/>
      <c r="F763" s="173"/>
      <c r="G763" s="17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 ht="15.75" customHeight="1">
      <c r="A764" s="4"/>
      <c r="B764" s="4"/>
      <c r="C764" s="173"/>
      <c r="D764" s="173"/>
      <c r="E764" s="173"/>
      <c r="F764" s="173"/>
      <c r="G764" s="17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 ht="15.75" customHeight="1">
      <c r="A765" s="4"/>
      <c r="B765" s="4"/>
      <c r="C765" s="173"/>
      <c r="D765" s="173"/>
      <c r="E765" s="173"/>
      <c r="F765" s="173"/>
      <c r="G765" s="17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 ht="15.75" customHeight="1">
      <c r="A766" s="4"/>
      <c r="B766" s="4"/>
      <c r="C766" s="173"/>
      <c r="D766" s="173"/>
      <c r="E766" s="173"/>
      <c r="F766" s="173"/>
      <c r="G766" s="17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 ht="15.75" customHeight="1">
      <c r="A767" s="4"/>
      <c r="B767" s="4"/>
      <c r="C767" s="173"/>
      <c r="D767" s="173"/>
      <c r="E767" s="173"/>
      <c r="F767" s="173"/>
      <c r="G767" s="17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 ht="15.75" customHeight="1">
      <c r="A768" s="4"/>
      <c r="B768" s="4"/>
      <c r="C768" s="173"/>
      <c r="D768" s="173"/>
      <c r="E768" s="173"/>
      <c r="F768" s="173"/>
      <c r="G768" s="17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 ht="15.75" customHeight="1">
      <c r="A769" s="4"/>
      <c r="B769" s="4"/>
      <c r="C769" s="173"/>
      <c r="D769" s="173"/>
      <c r="E769" s="173"/>
      <c r="F769" s="173"/>
      <c r="G769" s="17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 ht="15.75" customHeight="1">
      <c r="A770" s="4"/>
      <c r="B770" s="4"/>
      <c r="C770" s="173"/>
      <c r="D770" s="173"/>
      <c r="E770" s="173"/>
      <c r="F770" s="173"/>
      <c r="G770" s="17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 ht="15.75" customHeight="1">
      <c r="A771" s="4"/>
      <c r="B771" s="4"/>
      <c r="C771" s="173"/>
      <c r="D771" s="173"/>
      <c r="E771" s="173"/>
      <c r="F771" s="173"/>
      <c r="G771" s="17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 ht="15.75" customHeight="1">
      <c r="A772" s="4"/>
      <c r="B772" s="4"/>
      <c r="C772" s="173"/>
      <c r="D772" s="173"/>
      <c r="E772" s="173"/>
      <c r="F772" s="173"/>
      <c r="G772" s="17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 ht="15.75" customHeight="1">
      <c r="A773" s="4"/>
      <c r="B773" s="4"/>
      <c r="C773" s="173"/>
      <c r="D773" s="173"/>
      <c r="E773" s="173"/>
      <c r="F773" s="173"/>
      <c r="G773" s="17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 ht="15.75" customHeight="1">
      <c r="A774" s="4"/>
      <c r="B774" s="4"/>
      <c r="C774" s="173"/>
      <c r="D774" s="173"/>
      <c r="E774" s="173"/>
      <c r="F774" s="173"/>
      <c r="G774" s="17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 ht="15.75" customHeight="1">
      <c r="A775" s="4"/>
      <c r="B775" s="4"/>
      <c r="C775" s="173"/>
      <c r="D775" s="173"/>
      <c r="E775" s="173"/>
      <c r="F775" s="173"/>
      <c r="G775" s="17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 ht="15.75" customHeight="1">
      <c r="A776" s="4"/>
      <c r="B776" s="4"/>
      <c r="C776" s="173"/>
      <c r="D776" s="173"/>
      <c r="E776" s="173"/>
      <c r="F776" s="173"/>
      <c r="G776" s="17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 ht="15.75" customHeight="1">
      <c r="A777" s="4"/>
      <c r="B777" s="4"/>
      <c r="C777" s="173"/>
      <c r="D777" s="173"/>
      <c r="E777" s="173"/>
      <c r="F777" s="173"/>
      <c r="G777" s="17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 ht="15.75" customHeight="1">
      <c r="A778" s="4"/>
      <c r="B778" s="4"/>
      <c r="C778" s="173"/>
      <c r="D778" s="173"/>
      <c r="E778" s="173"/>
      <c r="F778" s="173"/>
      <c r="G778" s="17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 ht="15.75" customHeight="1">
      <c r="A779" s="4"/>
      <c r="B779" s="4"/>
      <c r="C779" s="173"/>
      <c r="D779" s="173"/>
      <c r="E779" s="173"/>
      <c r="F779" s="173"/>
      <c r="G779" s="17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 ht="15.75" customHeight="1">
      <c r="A780" s="4"/>
      <c r="B780" s="4"/>
      <c r="C780" s="173"/>
      <c r="D780" s="173"/>
      <c r="E780" s="173"/>
      <c r="F780" s="173"/>
      <c r="G780" s="17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 ht="15.75" customHeight="1">
      <c r="A781" s="4"/>
      <c r="B781" s="4"/>
      <c r="C781" s="173"/>
      <c r="D781" s="173"/>
      <c r="E781" s="173"/>
      <c r="F781" s="173"/>
      <c r="G781" s="17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 ht="15.75" customHeight="1">
      <c r="A782" s="4"/>
      <c r="B782" s="4"/>
      <c r="C782" s="173"/>
      <c r="D782" s="173"/>
      <c r="E782" s="173"/>
      <c r="F782" s="173"/>
      <c r="G782" s="17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 ht="15.75" customHeight="1">
      <c r="A783" s="4"/>
      <c r="B783" s="4"/>
      <c r="C783" s="173"/>
      <c r="D783" s="173"/>
      <c r="E783" s="173"/>
      <c r="F783" s="173"/>
      <c r="G783" s="17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 ht="15.75" customHeight="1">
      <c r="A784" s="4"/>
      <c r="B784" s="4"/>
      <c r="C784" s="173"/>
      <c r="D784" s="173"/>
      <c r="E784" s="173"/>
      <c r="F784" s="173"/>
      <c r="G784" s="17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 ht="15.75" customHeight="1">
      <c r="A785" s="4"/>
      <c r="B785" s="4"/>
      <c r="C785" s="173"/>
      <c r="D785" s="173"/>
      <c r="E785" s="173"/>
      <c r="F785" s="173"/>
      <c r="G785" s="17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 ht="15.75" customHeight="1">
      <c r="A786" s="4"/>
      <c r="B786" s="4"/>
      <c r="C786" s="173"/>
      <c r="D786" s="173"/>
      <c r="E786" s="173"/>
      <c r="F786" s="173"/>
      <c r="G786" s="17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 ht="15.75" customHeight="1">
      <c r="A787" s="4"/>
      <c r="B787" s="4"/>
      <c r="C787" s="173"/>
      <c r="D787" s="173"/>
      <c r="E787" s="173"/>
      <c r="F787" s="173"/>
      <c r="G787" s="17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 ht="15.75" customHeight="1">
      <c r="A788" s="4"/>
      <c r="B788" s="4"/>
      <c r="C788" s="173"/>
      <c r="D788" s="173"/>
      <c r="E788" s="173"/>
      <c r="F788" s="173"/>
      <c r="G788" s="17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 ht="15.75" customHeight="1">
      <c r="A789" s="4"/>
      <c r="B789" s="4"/>
      <c r="C789" s="173"/>
      <c r="D789" s="173"/>
      <c r="E789" s="173"/>
      <c r="F789" s="173"/>
      <c r="G789" s="17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 ht="15.75" customHeight="1">
      <c r="A790" s="4"/>
      <c r="B790" s="4"/>
      <c r="C790" s="173"/>
      <c r="D790" s="173"/>
      <c r="E790" s="173"/>
      <c r="F790" s="173"/>
      <c r="G790" s="17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 ht="15.75" customHeight="1">
      <c r="A791" s="4"/>
      <c r="B791" s="4"/>
      <c r="C791" s="173"/>
      <c r="D791" s="173"/>
      <c r="E791" s="173"/>
      <c r="F791" s="173"/>
      <c r="G791" s="17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 ht="15.75" customHeight="1">
      <c r="A792" s="4"/>
      <c r="B792" s="4"/>
      <c r="C792" s="173"/>
      <c r="D792" s="173"/>
      <c r="E792" s="173"/>
      <c r="F792" s="173"/>
      <c r="G792" s="17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 ht="15.75" customHeight="1">
      <c r="A793" s="4"/>
      <c r="B793" s="4"/>
      <c r="C793" s="173"/>
      <c r="D793" s="173"/>
      <c r="E793" s="173"/>
      <c r="F793" s="173"/>
      <c r="G793" s="17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 ht="15.75" customHeight="1">
      <c r="A794" s="4"/>
      <c r="B794" s="4"/>
      <c r="C794" s="173"/>
      <c r="D794" s="173"/>
      <c r="E794" s="173"/>
      <c r="F794" s="173"/>
      <c r="G794" s="17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 ht="15.75" customHeight="1">
      <c r="A795" s="4"/>
      <c r="B795" s="4"/>
      <c r="C795" s="173"/>
      <c r="D795" s="173"/>
      <c r="E795" s="173"/>
      <c r="F795" s="173"/>
      <c r="G795" s="17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 ht="15.75" customHeight="1">
      <c r="A796" s="4"/>
      <c r="B796" s="4"/>
      <c r="C796" s="173"/>
      <c r="D796" s="173"/>
      <c r="E796" s="173"/>
      <c r="F796" s="173"/>
      <c r="G796" s="17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 ht="15.75" customHeight="1">
      <c r="A797" s="4"/>
      <c r="B797" s="4"/>
      <c r="C797" s="173"/>
      <c r="D797" s="173"/>
      <c r="E797" s="173"/>
      <c r="F797" s="173"/>
      <c r="G797" s="17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 ht="15.75" customHeight="1">
      <c r="A798" s="4"/>
      <c r="B798" s="4"/>
      <c r="C798" s="173"/>
      <c r="D798" s="173"/>
      <c r="E798" s="173"/>
      <c r="F798" s="173"/>
      <c r="G798" s="17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 ht="15.75" customHeight="1">
      <c r="A799" s="4"/>
      <c r="B799" s="4"/>
      <c r="C799" s="173"/>
      <c r="D799" s="173"/>
      <c r="E799" s="173"/>
      <c r="F799" s="173"/>
      <c r="G799" s="17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 ht="15.75" customHeight="1">
      <c r="A800" s="4"/>
      <c r="B800" s="4"/>
      <c r="C800" s="173"/>
      <c r="D800" s="173"/>
      <c r="E800" s="173"/>
      <c r="F800" s="173"/>
      <c r="G800" s="17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 ht="15.75" customHeight="1">
      <c r="A801" s="4"/>
      <c r="B801" s="4"/>
      <c r="C801" s="173"/>
      <c r="D801" s="173"/>
      <c r="E801" s="173"/>
      <c r="F801" s="173"/>
      <c r="G801" s="17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 ht="15.75" customHeight="1">
      <c r="A802" s="4"/>
      <c r="B802" s="4"/>
      <c r="C802" s="173"/>
      <c r="D802" s="173"/>
      <c r="E802" s="173"/>
      <c r="F802" s="173"/>
      <c r="G802" s="17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 ht="15.75" customHeight="1">
      <c r="A803" s="4"/>
      <c r="B803" s="4"/>
      <c r="C803" s="173"/>
      <c r="D803" s="173"/>
      <c r="E803" s="173"/>
      <c r="F803" s="173"/>
      <c r="G803" s="17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 ht="15.75" customHeight="1">
      <c r="A804" s="4"/>
      <c r="B804" s="4"/>
      <c r="C804" s="173"/>
      <c r="D804" s="173"/>
      <c r="E804" s="173"/>
      <c r="F804" s="173"/>
      <c r="G804" s="17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 ht="15.75" customHeight="1">
      <c r="A805" s="4"/>
      <c r="B805" s="4"/>
      <c r="C805" s="173"/>
      <c r="D805" s="173"/>
      <c r="E805" s="173"/>
      <c r="F805" s="173"/>
      <c r="G805" s="17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 ht="15.75" customHeight="1">
      <c r="A806" s="4"/>
      <c r="B806" s="4"/>
      <c r="C806" s="173"/>
      <c r="D806" s="173"/>
      <c r="E806" s="173"/>
      <c r="F806" s="173"/>
      <c r="G806" s="17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 ht="15.75" customHeight="1">
      <c r="A807" s="4"/>
      <c r="B807" s="4"/>
      <c r="C807" s="173"/>
      <c r="D807" s="173"/>
      <c r="E807" s="173"/>
      <c r="F807" s="173"/>
      <c r="G807" s="17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 ht="15.75" customHeight="1">
      <c r="A808" s="4"/>
      <c r="B808" s="4"/>
      <c r="C808" s="173"/>
      <c r="D808" s="173"/>
      <c r="E808" s="173"/>
      <c r="F808" s="173"/>
      <c r="G808" s="17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 ht="15.75" customHeight="1">
      <c r="A809" s="4"/>
      <c r="B809" s="4"/>
      <c r="C809" s="173"/>
      <c r="D809" s="173"/>
      <c r="E809" s="173"/>
      <c r="F809" s="173"/>
      <c r="G809" s="17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 ht="15.75" customHeight="1">
      <c r="A810" s="4"/>
      <c r="B810" s="4"/>
      <c r="C810" s="173"/>
      <c r="D810" s="173"/>
      <c r="E810" s="173"/>
      <c r="F810" s="173"/>
      <c r="G810" s="17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 ht="15.75" customHeight="1">
      <c r="A811" s="4"/>
      <c r="B811" s="4"/>
      <c r="C811" s="173"/>
      <c r="D811" s="173"/>
      <c r="E811" s="173"/>
      <c r="F811" s="173"/>
      <c r="G811" s="17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 ht="15.75" customHeight="1">
      <c r="A812" s="4"/>
      <c r="B812" s="4"/>
      <c r="C812" s="173"/>
      <c r="D812" s="173"/>
      <c r="E812" s="173"/>
      <c r="F812" s="173"/>
      <c r="G812" s="17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 ht="15.75" customHeight="1">
      <c r="A813" s="4"/>
      <c r="B813" s="4"/>
      <c r="C813" s="173"/>
      <c r="D813" s="173"/>
      <c r="E813" s="173"/>
      <c r="F813" s="173"/>
      <c r="G813" s="17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 ht="15.75" customHeight="1">
      <c r="A814" s="4"/>
      <c r="B814" s="4"/>
      <c r="C814" s="173"/>
      <c r="D814" s="173"/>
      <c r="E814" s="173"/>
      <c r="F814" s="173"/>
      <c r="G814" s="17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 ht="15.75" customHeight="1">
      <c r="A815" s="4"/>
      <c r="B815" s="4"/>
      <c r="C815" s="173"/>
      <c r="D815" s="173"/>
      <c r="E815" s="173"/>
      <c r="F815" s="173"/>
      <c r="G815" s="17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 ht="15.75" customHeight="1">
      <c r="A816" s="4"/>
      <c r="B816" s="4"/>
      <c r="C816" s="173"/>
      <c r="D816" s="173"/>
      <c r="E816" s="173"/>
      <c r="F816" s="173"/>
      <c r="G816" s="17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 ht="15.75" customHeight="1">
      <c r="A817" s="4"/>
      <c r="B817" s="4"/>
      <c r="C817" s="173"/>
      <c r="D817" s="173"/>
      <c r="E817" s="173"/>
      <c r="F817" s="173"/>
      <c r="G817" s="17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 ht="15.75" customHeight="1">
      <c r="A818" s="4"/>
      <c r="B818" s="4"/>
      <c r="C818" s="173"/>
      <c r="D818" s="173"/>
      <c r="E818" s="173"/>
      <c r="F818" s="173"/>
      <c r="G818" s="17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 ht="15.75" customHeight="1">
      <c r="A819" s="4"/>
      <c r="B819" s="4"/>
      <c r="C819" s="173"/>
      <c r="D819" s="173"/>
      <c r="E819" s="173"/>
      <c r="F819" s="173"/>
      <c r="G819" s="17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 ht="15.75" customHeight="1">
      <c r="A820" s="4"/>
      <c r="B820" s="4"/>
      <c r="C820" s="173"/>
      <c r="D820" s="173"/>
      <c r="E820" s="173"/>
      <c r="F820" s="173"/>
      <c r="G820" s="17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 ht="15.75" customHeight="1">
      <c r="A821" s="4"/>
      <c r="B821" s="4"/>
      <c r="C821" s="173"/>
      <c r="D821" s="173"/>
      <c r="E821" s="173"/>
      <c r="F821" s="173"/>
      <c r="G821" s="17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 ht="15.75" customHeight="1">
      <c r="A822" s="4"/>
      <c r="B822" s="4"/>
      <c r="C822" s="173"/>
      <c r="D822" s="173"/>
      <c r="E822" s="173"/>
      <c r="F822" s="173"/>
      <c r="G822" s="17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 ht="15.75" customHeight="1">
      <c r="A823" s="4"/>
      <c r="B823" s="4"/>
      <c r="C823" s="173"/>
      <c r="D823" s="173"/>
      <c r="E823" s="173"/>
      <c r="F823" s="173"/>
      <c r="G823" s="17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 ht="15.75" customHeight="1">
      <c r="A824" s="4"/>
      <c r="B824" s="4"/>
      <c r="C824" s="173"/>
      <c r="D824" s="173"/>
      <c r="E824" s="173"/>
      <c r="F824" s="173"/>
      <c r="G824" s="17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 ht="15.75" customHeight="1">
      <c r="A825" s="4"/>
      <c r="B825" s="4"/>
      <c r="C825" s="173"/>
      <c r="D825" s="173"/>
      <c r="E825" s="173"/>
      <c r="F825" s="173"/>
      <c r="G825" s="17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 ht="15.75" customHeight="1">
      <c r="A826" s="4"/>
      <c r="B826" s="4"/>
      <c r="C826" s="173"/>
      <c r="D826" s="173"/>
      <c r="E826" s="173"/>
      <c r="F826" s="173"/>
      <c r="G826" s="17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 ht="15.75" customHeight="1">
      <c r="A827" s="4"/>
      <c r="B827" s="4"/>
      <c r="C827" s="173"/>
      <c r="D827" s="173"/>
      <c r="E827" s="173"/>
      <c r="F827" s="173"/>
      <c r="G827" s="17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 ht="15.75" customHeight="1">
      <c r="A828" s="4"/>
      <c r="B828" s="4"/>
      <c r="C828" s="173"/>
      <c r="D828" s="173"/>
      <c r="E828" s="173"/>
      <c r="F828" s="173"/>
      <c r="G828" s="17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 ht="15.75" customHeight="1">
      <c r="A829" s="4"/>
      <c r="B829" s="4"/>
      <c r="C829" s="173"/>
      <c r="D829" s="173"/>
      <c r="E829" s="173"/>
      <c r="F829" s="173"/>
      <c r="G829" s="17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 ht="15.75" customHeight="1">
      <c r="A830" s="4"/>
      <c r="B830" s="4"/>
      <c r="C830" s="173"/>
      <c r="D830" s="173"/>
      <c r="E830" s="173"/>
      <c r="F830" s="173"/>
      <c r="G830" s="17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 ht="15.75" customHeight="1">
      <c r="A831" s="4"/>
      <c r="B831" s="4"/>
      <c r="C831" s="173"/>
      <c r="D831" s="173"/>
      <c r="E831" s="173"/>
      <c r="F831" s="173"/>
      <c r="G831" s="17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 ht="15.75" customHeight="1">
      <c r="A832" s="4"/>
      <c r="B832" s="4"/>
      <c r="C832" s="173"/>
      <c r="D832" s="173"/>
      <c r="E832" s="173"/>
      <c r="F832" s="173"/>
      <c r="G832" s="17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 ht="15.75" customHeight="1">
      <c r="A833" s="4"/>
      <c r="B833" s="4"/>
      <c r="C833" s="173"/>
      <c r="D833" s="173"/>
      <c r="E833" s="173"/>
      <c r="F833" s="173"/>
      <c r="G833" s="17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 ht="15.75" customHeight="1">
      <c r="A834" s="4"/>
      <c r="B834" s="4"/>
      <c r="C834" s="173"/>
      <c r="D834" s="173"/>
      <c r="E834" s="173"/>
      <c r="F834" s="173"/>
      <c r="G834" s="17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 ht="15.75" customHeight="1">
      <c r="A835" s="4"/>
      <c r="B835" s="4"/>
      <c r="C835" s="173"/>
      <c r="D835" s="173"/>
      <c r="E835" s="173"/>
      <c r="F835" s="173"/>
      <c r="G835" s="17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 ht="15.75" customHeight="1">
      <c r="A836" s="4"/>
      <c r="B836" s="4"/>
      <c r="C836" s="173"/>
      <c r="D836" s="173"/>
      <c r="E836" s="173"/>
      <c r="F836" s="173"/>
      <c r="G836" s="17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 ht="15.75" customHeight="1">
      <c r="A837" s="4"/>
      <c r="B837" s="4"/>
      <c r="C837" s="173"/>
      <c r="D837" s="173"/>
      <c r="E837" s="173"/>
      <c r="F837" s="173"/>
      <c r="G837" s="17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 ht="15.75" customHeight="1">
      <c r="A838" s="4"/>
      <c r="B838" s="4"/>
      <c r="C838" s="173"/>
      <c r="D838" s="173"/>
      <c r="E838" s="173"/>
      <c r="F838" s="173"/>
      <c r="G838" s="17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 ht="15.75" customHeight="1">
      <c r="A839" s="4"/>
      <c r="B839" s="4"/>
      <c r="C839" s="173"/>
      <c r="D839" s="173"/>
      <c r="E839" s="173"/>
      <c r="F839" s="173"/>
      <c r="G839" s="17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 ht="15.75" customHeight="1">
      <c r="A840" s="4"/>
      <c r="B840" s="4"/>
      <c r="C840" s="173"/>
      <c r="D840" s="173"/>
      <c r="E840" s="173"/>
      <c r="F840" s="173"/>
      <c r="G840" s="17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 ht="15.75" customHeight="1">
      <c r="A841" s="4"/>
      <c r="B841" s="4"/>
      <c r="C841" s="173"/>
      <c r="D841" s="173"/>
      <c r="E841" s="173"/>
      <c r="F841" s="173"/>
      <c r="G841" s="17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 ht="15.75" customHeight="1">
      <c r="A842" s="4"/>
      <c r="B842" s="4"/>
      <c r="C842" s="173"/>
      <c r="D842" s="173"/>
      <c r="E842" s="173"/>
      <c r="F842" s="173"/>
      <c r="G842" s="17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 ht="15.75" customHeight="1">
      <c r="A843" s="4"/>
      <c r="B843" s="4"/>
      <c r="C843" s="173"/>
      <c r="D843" s="173"/>
      <c r="E843" s="173"/>
      <c r="F843" s="173"/>
      <c r="G843" s="17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 ht="15.75" customHeight="1">
      <c r="A844" s="4"/>
      <c r="B844" s="4"/>
      <c r="C844" s="173"/>
      <c r="D844" s="173"/>
      <c r="E844" s="173"/>
      <c r="F844" s="173"/>
      <c r="G844" s="17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 ht="15.75" customHeight="1">
      <c r="A845" s="4"/>
      <c r="B845" s="4"/>
      <c r="C845" s="173"/>
      <c r="D845" s="173"/>
      <c r="E845" s="173"/>
      <c r="F845" s="173"/>
      <c r="G845" s="17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 ht="15.75" customHeight="1">
      <c r="A846" s="4"/>
      <c r="B846" s="4"/>
      <c r="C846" s="173"/>
      <c r="D846" s="173"/>
      <c r="E846" s="173"/>
      <c r="F846" s="173"/>
      <c r="G846" s="17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 ht="15.75" customHeight="1">
      <c r="A847" s="4"/>
      <c r="B847" s="4"/>
      <c r="C847" s="173"/>
      <c r="D847" s="173"/>
      <c r="E847" s="173"/>
      <c r="F847" s="173"/>
      <c r="G847" s="17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 ht="15.75" customHeight="1">
      <c r="A848" s="4"/>
      <c r="B848" s="4"/>
      <c r="C848" s="173"/>
      <c r="D848" s="173"/>
      <c r="E848" s="173"/>
      <c r="F848" s="173"/>
      <c r="G848" s="17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 ht="15.75" customHeight="1">
      <c r="A849" s="4"/>
      <c r="B849" s="4"/>
      <c r="C849" s="173"/>
      <c r="D849" s="173"/>
      <c r="E849" s="173"/>
      <c r="F849" s="173"/>
      <c r="G849" s="17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 ht="15.75" customHeight="1">
      <c r="A850" s="4"/>
      <c r="B850" s="4"/>
      <c r="C850" s="173"/>
      <c r="D850" s="173"/>
      <c r="E850" s="173"/>
      <c r="F850" s="173"/>
      <c r="G850" s="17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 ht="15.75" customHeight="1">
      <c r="A851" s="4"/>
      <c r="B851" s="4"/>
      <c r="C851" s="173"/>
      <c r="D851" s="173"/>
      <c r="E851" s="173"/>
      <c r="F851" s="173"/>
      <c r="G851" s="17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 ht="15.75" customHeight="1">
      <c r="A852" s="4"/>
      <c r="B852" s="4"/>
      <c r="C852" s="173"/>
      <c r="D852" s="173"/>
      <c r="E852" s="173"/>
      <c r="F852" s="173"/>
      <c r="G852" s="17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 ht="15.75" customHeight="1">
      <c r="A853" s="4"/>
      <c r="B853" s="4"/>
      <c r="C853" s="173"/>
      <c r="D853" s="173"/>
      <c r="E853" s="173"/>
      <c r="F853" s="173"/>
      <c r="G853" s="17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 ht="15.75" customHeight="1">
      <c r="A854" s="4"/>
      <c r="B854" s="4"/>
      <c r="C854" s="173"/>
      <c r="D854" s="173"/>
      <c r="E854" s="173"/>
      <c r="F854" s="173"/>
      <c r="G854" s="17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 ht="15.75" customHeight="1">
      <c r="A855" s="4"/>
      <c r="B855" s="4"/>
      <c r="C855" s="173"/>
      <c r="D855" s="173"/>
      <c r="E855" s="173"/>
      <c r="F855" s="173"/>
      <c r="G855" s="17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 ht="15.75" customHeight="1">
      <c r="A856" s="4"/>
      <c r="B856" s="4"/>
      <c r="C856" s="173"/>
      <c r="D856" s="173"/>
      <c r="E856" s="173"/>
      <c r="F856" s="173"/>
      <c r="G856" s="17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 ht="15.75" customHeight="1">
      <c r="A857" s="4"/>
      <c r="B857" s="4"/>
      <c r="C857" s="173"/>
      <c r="D857" s="173"/>
      <c r="E857" s="173"/>
      <c r="F857" s="173"/>
      <c r="G857" s="17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 ht="15.75" customHeight="1">
      <c r="A858" s="4"/>
      <c r="B858" s="4"/>
      <c r="C858" s="173"/>
      <c r="D858" s="173"/>
      <c r="E858" s="173"/>
      <c r="F858" s="173"/>
      <c r="G858" s="17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 ht="15.75" customHeight="1">
      <c r="A859" s="4"/>
      <c r="B859" s="4"/>
      <c r="C859" s="173"/>
      <c r="D859" s="173"/>
      <c r="E859" s="173"/>
      <c r="F859" s="173"/>
      <c r="G859" s="17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 ht="15.75" customHeight="1">
      <c r="A860" s="4"/>
      <c r="B860" s="4"/>
      <c r="C860" s="173"/>
      <c r="D860" s="173"/>
      <c r="E860" s="173"/>
      <c r="F860" s="173"/>
      <c r="G860" s="17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 ht="15.75" customHeight="1">
      <c r="A861" s="4"/>
      <c r="B861" s="4"/>
      <c r="C861" s="173"/>
      <c r="D861" s="173"/>
      <c r="E861" s="173"/>
      <c r="F861" s="173"/>
      <c r="G861" s="17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 ht="15.75" customHeight="1">
      <c r="A862" s="4"/>
      <c r="B862" s="4"/>
      <c r="C862" s="173"/>
      <c r="D862" s="173"/>
      <c r="E862" s="173"/>
      <c r="F862" s="173"/>
      <c r="G862" s="17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 ht="15.75" customHeight="1">
      <c r="A863" s="4"/>
      <c r="B863" s="4"/>
      <c r="C863" s="173"/>
      <c r="D863" s="173"/>
      <c r="E863" s="173"/>
      <c r="F863" s="173"/>
      <c r="G863" s="17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 ht="15.75" customHeight="1">
      <c r="A864" s="4"/>
      <c r="B864" s="4"/>
      <c r="C864" s="173"/>
      <c r="D864" s="173"/>
      <c r="E864" s="173"/>
      <c r="F864" s="173"/>
      <c r="G864" s="17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 ht="15.75" customHeight="1">
      <c r="A865" s="4"/>
      <c r="B865" s="4"/>
      <c r="C865" s="173"/>
      <c r="D865" s="173"/>
      <c r="E865" s="173"/>
      <c r="F865" s="173"/>
      <c r="G865" s="17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 ht="15.75" customHeight="1">
      <c r="A866" s="4"/>
      <c r="B866" s="4"/>
      <c r="C866" s="173"/>
      <c r="D866" s="173"/>
      <c r="E866" s="173"/>
      <c r="F866" s="173"/>
      <c r="G866" s="17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 ht="15.75" customHeight="1">
      <c r="A867" s="4"/>
      <c r="B867" s="4"/>
      <c r="C867" s="173"/>
      <c r="D867" s="173"/>
      <c r="E867" s="173"/>
      <c r="F867" s="173"/>
      <c r="G867" s="17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 ht="15.75" customHeight="1">
      <c r="A868" s="4"/>
      <c r="B868" s="4"/>
      <c r="C868" s="173"/>
      <c r="D868" s="173"/>
      <c r="E868" s="173"/>
      <c r="F868" s="173"/>
      <c r="G868" s="17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 ht="15.75" customHeight="1">
      <c r="A869" s="4"/>
      <c r="B869" s="4"/>
      <c r="C869" s="173"/>
      <c r="D869" s="173"/>
      <c r="E869" s="173"/>
      <c r="F869" s="173"/>
      <c r="G869" s="17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 ht="15.75" customHeight="1">
      <c r="A870" s="4"/>
      <c r="B870" s="4"/>
      <c r="C870" s="173"/>
      <c r="D870" s="173"/>
      <c r="E870" s="173"/>
      <c r="F870" s="173"/>
      <c r="G870" s="17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 ht="15.75" customHeight="1">
      <c r="A871" s="4"/>
      <c r="B871" s="4"/>
      <c r="C871" s="173"/>
      <c r="D871" s="173"/>
      <c r="E871" s="173"/>
      <c r="F871" s="173"/>
      <c r="G871" s="17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 ht="15.75" customHeight="1">
      <c r="A872" s="4"/>
      <c r="B872" s="4"/>
      <c r="C872" s="173"/>
      <c r="D872" s="173"/>
      <c r="E872" s="173"/>
      <c r="F872" s="173"/>
      <c r="G872" s="17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 ht="15.75" customHeight="1">
      <c r="A873" s="4"/>
      <c r="B873" s="4"/>
      <c r="C873" s="173"/>
      <c r="D873" s="173"/>
      <c r="E873" s="173"/>
      <c r="F873" s="173"/>
      <c r="G873" s="17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 ht="15.75" customHeight="1">
      <c r="A874" s="4"/>
      <c r="B874" s="4"/>
      <c r="C874" s="173"/>
      <c r="D874" s="173"/>
      <c r="E874" s="173"/>
      <c r="F874" s="173"/>
      <c r="G874" s="17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 ht="15.75" customHeight="1">
      <c r="A875" s="4"/>
      <c r="B875" s="4"/>
      <c r="C875" s="173"/>
      <c r="D875" s="173"/>
      <c r="E875" s="173"/>
      <c r="F875" s="173"/>
      <c r="G875" s="17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 ht="15.75" customHeight="1">
      <c r="A876" s="4"/>
      <c r="B876" s="4"/>
      <c r="C876" s="173"/>
      <c r="D876" s="173"/>
      <c r="E876" s="173"/>
      <c r="F876" s="173"/>
      <c r="G876" s="17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 ht="15.75" customHeight="1">
      <c r="A877" s="4"/>
      <c r="B877" s="4"/>
      <c r="C877" s="173"/>
      <c r="D877" s="173"/>
      <c r="E877" s="173"/>
      <c r="F877" s="173"/>
      <c r="G877" s="17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 ht="15.75" customHeight="1">
      <c r="A878" s="4"/>
      <c r="B878" s="4"/>
      <c r="C878" s="173"/>
      <c r="D878" s="173"/>
      <c r="E878" s="173"/>
      <c r="F878" s="173"/>
      <c r="G878" s="17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 ht="15.75" customHeight="1">
      <c r="A879" s="4"/>
      <c r="B879" s="4"/>
      <c r="C879" s="173"/>
      <c r="D879" s="173"/>
      <c r="E879" s="173"/>
      <c r="F879" s="173"/>
      <c r="G879" s="17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 ht="15.75" customHeight="1">
      <c r="A880" s="4"/>
      <c r="B880" s="4"/>
      <c r="C880" s="173"/>
      <c r="D880" s="173"/>
      <c r="E880" s="173"/>
      <c r="F880" s="173"/>
      <c r="G880" s="17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 ht="15.75" customHeight="1">
      <c r="A881" s="4"/>
      <c r="B881" s="4"/>
      <c r="C881" s="173"/>
      <c r="D881" s="173"/>
      <c r="E881" s="173"/>
      <c r="F881" s="173"/>
      <c r="G881" s="17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 ht="15.75" customHeight="1">
      <c r="A882" s="4"/>
      <c r="B882" s="4"/>
      <c r="C882" s="173"/>
      <c r="D882" s="173"/>
      <c r="E882" s="173"/>
      <c r="F882" s="173"/>
      <c r="G882" s="17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 ht="15.75" customHeight="1">
      <c r="A883" s="4"/>
      <c r="B883" s="4"/>
      <c r="C883" s="173"/>
      <c r="D883" s="173"/>
      <c r="E883" s="173"/>
      <c r="F883" s="173"/>
      <c r="G883" s="17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 ht="15.75" customHeight="1">
      <c r="A884" s="4"/>
      <c r="B884" s="4"/>
      <c r="C884" s="173"/>
      <c r="D884" s="173"/>
      <c r="E884" s="173"/>
      <c r="F884" s="173"/>
      <c r="G884" s="17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 ht="15.75" customHeight="1">
      <c r="A885" s="4"/>
      <c r="B885" s="4"/>
      <c r="C885" s="173"/>
      <c r="D885" s="173"/>
      <c r="E885" s="173"/>
      <c r="F885" s="173"/>
      <c r="G885" s="17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 ht="15.75" customHeight="1">
      <c r="A886" s="4"/>
      <c r="B886" s="4"/>
      <c r="C886" s="173"/>
      <c r="D886" s="173"/>
      <c r="E886" s="173"/>
      <c r="F886" s="173"/>
      <c r="G886" s="17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 ht="15.75" customHeight="1">
      <c r="A887" s="4"/>
      <c r="B887" s="4"/>
      <c r="C887" s="173"/>
      <c r="D887" s="173"/>
      <c r="E887" s="173"/>
      <c r="F887" s="173"/>
      <c r="G887" s="17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 ht="15.75" customHeight="1">
      <c r="A888" s="4"/>
      <c r="B888" s="4"/>
      <c r="C888" s="173"/>
      <c r="D888" s="173"/>
      <c r="E888" s="173"/>
      <c r="F888" s="173"/>
      <c r="G888" s="17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 ht="15.75" customHeight="1">
      <c r="A889" s="4"/>
      <c r="B889" s="4"/>
      <c r="C889" s="173"/>
      <c r="D889" s="173"/>
      <c r="E889" s="173"/>
      <c r="F889" s="173"/>
      <c r="G889" s="17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 ht="15.75" customHeight="1">
      <c r="A890" s="4"/>
      <c r="B890" s="4"/>
      <c r="C890" s="173"/>
      <c r="D890" s="173"/>
      <c r="E890" s="173"/>
      <c r="F890" s="173"/>
      <c r="G890" s="17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 ht="15.75" customHeight="1">
      <c r="A891" s="4"/>
      <c r="B891" s="4"/>
      <c r="C891" s="173"/>
      <c r="D891" s="173"/>
      <c r="E891" s="173"/>
      <c r="F891" s="173"/>
      <c r="G891" s="17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 ht="15.75" customHeight="1">
      <c r="A892" s="4"/>
      <c r="B892" s="4"/>
      <c r="C892" s="173"/>
      <c r="D892" s="173"/>
      <c r="E892" s="173"/>
      <c r="F892" s="173"/>
      <c r="G892" s="17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 ht="15.75" customHeight="1">
      <c r="A893" s="4"/>
      <c r="B893" s="4"/>
      <c r="C893" s="173"/>
      <c r="D893" s="173"/>
      <c r="E893" s="173"/>
      <c r="F893" s="173"/>
      <c r="G893" s="17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 ht="15.75" customHeight="1">
      <c r="A894" s="4"/>
      <c r="B894" s="4"/>
      <c r="C894" s="173"/>
      <c r="D894" s="173"/>
      <c r="E894" s="173"/>
      <c r="F894" s="173"/>
      <c r="G894" s="17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 ht="15.75" customHeight="1">
      <c r="A895" s="4"/>
      <c r="B895" s="4"/>
      <c r="C895" s="173"/>
      <c r="D895" s="173"/>
      <c r="E895" s="173"/>
      <c r="F895" s="173"/>
      <c r="G895" s="17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 ht="15.75" customHeight="1">
      <c r="A896" s="4"/>
      <c r="B896" s="4"/>
      <c r="C896" s="173"/>
      <c r="D896" s="173"/>
      <c r="E896" s="173"/>
      <c r="F896" s="173"/>
      <c r="G896" s="17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 ht="15.75" customHeight="1">
      <c r="A897" s="4"/>
      <c r="B897" s="4"/>
      <c r="C897" s="173"/>
      <c r="D897" s="173"/>
      <c r="E897" s="173"/>
      <c r="F897" s="173"/>
      <c r="G897" s="17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 ht="15.75" customHeight="1">
      <c r="A898" s="4"/>
      <c r="B898" s="4"/>
      <c r="C898" s="173"/>
      <c r="D898" s="173"/>
      <c r="E898" s="173"/>
      <c r="F898" s="173"/>
      <c r="G898" s="17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 ht="15.75" customHeight="1">
      <c r="A899" s="4"/>
      <c r="B899" s="4"/>
      <c r="C899" s="173"/>
      <c r="D899" s="173"/>
      <c r="E899" s="173"/>
      <c r="F899" s="173"/>
      <c r="G899" s="17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 ht="15.75" customHeight="1">
      <c r="A900" s="4"/>
      <c r="B900" s="4"/>
      <c r="C900" s="173"/>
      <c r="D900" s="173"/>
      <c r="E900" s="173"/>
      <c r="F900" s="173"/>
      <c r="G900" s="17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 ht="15.75" customHeight="1">
      <c r="A901" s="4"/>
      <c r="B901" s="4"/>
      <c r="C901" s="173"/>
      <c r="D901" s="173"/>
      <c r="E901" s="173"/>
      <c r="F901" s="173"/>
      <c r="G901" s="17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 ht="15.75" customHeight="1">
      <c r="A902" s="4"/>
      <c r="B902" s="4"/>
      <c r="C902" s="173"/>
      <c r="D902" s="173"/>
      <c r="E902" s="173"/>
      <c r="F902" s="173"/>
      <c r="G902" s="17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 ht="15.75" customHeight="1">
      <c r="A903" s="4"/>
      <c r="B903" s="4"/>
      <c r="C903" s="173"/>
      <c r="D903" s="173"/>
      <c r="E903" s="173"/>
      <c r="F903" s="173"/>
      <c r="G903" s="17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 ht="15.75" customHeight="1">
      <c r="A904" s="4"/>
      <c r="B904" s="4"/>
      <c r="C904" s="173"/>
      <c r="D904" s="173"/>
      <c r="E904" s="173"/>
      <c r="F904" s="173"/>
      <c r="G904" s="17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 ht="15.75" customHeight="1">
      <c r="A905" s="4"/>
      <c r="B905" s="4"/>
      <c r="C905" s="173"/>
      <c r="D905" s="173"/>
      <c r="E905" s="173"/>
      <c r="F905" s="173"/>
      <c r="G905" s="17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 ht="15.75" customHeight="1">
      <c r="A906" s="4"/>
      <c r="B906" s="4"/>
      <c r="C906" s="173"/>
      <c r="D906" s="173"/>
      <c r="E906" s="173"/>
      <c r="F906" s="173"/>
      <c r="G906" s="17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 ht="15.75" customHeight="1">
      <c r="A907" s="4"/>
      <c r="B907" s="4"/>
      <c r="C907" s="173"/>
      <c r="D907" s="173"/>
      <c r="E907" s="173"/>
      <c r="F907" s="173"/>
      <c r="G907" s="17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 ht="15.75" customHeight="1">
      <c r="A908" s="4"/>
      <c r="B908" s="4"/>
      <c r="C908" s="173"/>
      <c r="D908" s="173"/>
      <c r="E908" s="173"/>
      <c r="F908" s="173"/>
      <c r="G908" s="17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 ht="15.75" customHeight="1">
      <c r="A909" s="4"/>
      <c r="B909" s="4"/>
      <c r="C909" s="173"/>
      <c r="D909" s="173"/>
      <c r="E909" s="173"/>
      <c r="F909" s="173"/>
      <c r="G909" s="17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 ht="15.75" customHeight="1">
      <c r="A910" s="4"/>
      <c r="B910" s="4"/>
      <c r="C910" s="173"/>
      <c r="D910" s="173"/>
      <c r="E910" s="173"/>
      <c r="F910" s="173"/>
      <c r="G910" s="17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 ht="15.75" customHeight="1">
      <c r="A911" s="4"/>
      <c r="B911" s="4"/>
      <c r="C911" s="173"/>
      <c r="D911" s="173"/>
      <c r="E911" s="173"/>
      <c r="F911" s="173"/>
      <c r="G911" s="17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 ht="15.75" customHeight="1">
      <c r="A912" s="4"/>
      <c r="B912" s="4"/>
      <c r="C912" s="173"/>
      <c r="D912" s="173"/>
      <c r="E912" s="173"/>
      <c r="F912" s="173"/>
      <c r="G912" s="17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 ht="15.75" customHeight="1">
      <c r="A913" s="4"/>
      <c r="B913" s="4"/>
      <c r="C913" s="173"/>
      <c r="D913" s="173"/>
      <c r="E913" s="173"/>
      <c r="F913" s="173"/>
      <c r="G913" s="17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 ht="15.75" customHeight="1">
      <c r="A914" s="4"/>
      <c r="B914" s="4"/>
      <c r="C914" s="173"/>
      <c r="D914" s="173"/>
      <c r="E914" s="173"/>
      <c r="F914" s="173"/>
      <c r="G914" s="17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 ht="15.75" customHeight="1">
      <c r="A915" s="4"/>
      <c r="B915" s="4"/>
      <c r="C915" s="173"/>
      <c r="D915" s="173"/>
      <c r="E915" s="173"/>
      <c r="F915" s="173"/>
      <c r="G915" s="17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 ht="15.75" customHeight="1">
      <c r="A916" s="4"/>
      <c r="B916" s="4"/>
      <c r="C916" s="173"/>
      <c r="D916" s="173"/>
      <c r="E916" s="173"/>
      <c r="F916" s="173"/>
      <c r="G916" s="17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 ht="15.75" customHeight="1">
      <c r="A917" s="4"/>
      <c r="B917" s="4"/>
      <c r="C917" s="173"/>
      <c r="D917" s="173"/>
      <c r="E917" s="173"/>
      <c r="F917" s="173"/>
      <c r="G917" s="17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 ht="15.75" customHeight="1">
      <c r="A918" s="4"/>
      <c r="B918" s="4"/>
      <c r="C918" s="173"/>
      <c r="D918" s="173"/>
      <c r="E918" s="173"/>
      <c r="F918" s="173"/>
      <c r="G918" s="17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 ht="15.75" customHeight="1">
      <c r="A919" s="4"/>
      <c r="B919" s="4"/>
      <c r="C919" s="173"/>
      <c r="D919" s="173"/>
      <c r="E919" s="173"/>
      <c r="F919" s="173"/>
      <c r="G919" s="17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 ht="15.75" customHeight="1">
      <c r="A920" s="4"/>
      <c r="B920" s="4"/>
      <c r="C920" s="173"/>
      <c r="D920" s="173"/>
      <c r="E920" s="173"/>
      <c r="F920" s="173"/>
      <c r="G920" s="17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 ht="15.75" customHeight="1">
      <c r="A921" s="4"/>
      <c r="B921" s="4"/>
      <c r="C921" s="173"/>
      <c r="D921" s="173"/>
      <c r="E921" s="173"/>
      <c r="F921" s="173"/>
      <c r="G921" s="17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 ht="15.75" customHeight="1">
      <c r="A922" s="4"/>
      <c r="B922" s="4"/>
      <c r="C922" s="173"/>
      <c r="D922" s="173"/>
      <c r="E922" s="173"/>
      <c r="F922" s="173"/>
      <c r="G922" s="17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 ht="15.75" customHeight="1">
      <c r="A923" s="4"/>
      <c r="B923" s="4"/>
      <c r="C923" s="173"/>
      <c r="D923" s="173"/>
      <c r="E923" s="173"/>
      <c r="F923" s="173"/>
      <c r="G923" s="17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 ht="15.75" customHeight="1">
      <c r="A924" s="4"/>
      <c r="B924" s="4"/>
      <c r="C924" s="173"/>
      <c r="D924" s="173"/>
      <c r="E924" s="173"/>
      <c r="F924" s="173"/>
      <c r="G924" s="17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 ht="15.75" customHeight="1">
      <c r="A925" s="4"/>
      <c r="B925" s="4"/>
      <c r="C925" s="173"/>
      <c r="D925" s="173"/>
      <c r="E925" s="173"/>
      <c r="F925" s="173"/>
      <c r="G925" s="17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 ht="15.75" customHeight="1">
      <c r="A926" s="4"/>
      <c r="B926" s="4"/>
      <c r="C926" s="173"/>
      <c r="D926" s="173"/>
      <c r="E926" s="173"/>
      <c r="F926" s="173"/>
      <c r="G926" s="17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 ht="15.75" customHeight="1">
      <c r="A927" s="4"/>
      <c r="B927" s="4"/>
      <c r="C927" s="173"/>
      <c r="D927" s="173"/>
      <c r="E927" s="173"/>
      <c r="F927" s="173"/>
      <c r="G927" s="17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 ht="15.75" customHeight="1">
      <c r="A928" s="4"/>
      <c r="B928" s="4"/>
      <c r="C928" s="173"/>
      <c r="D928" s="173"/>
      <c r="E928" s="173"/>
      <c r="F928" s="173"/>
      <c r="G928" s="17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 ht="15.75" customHeight="1">
      <c r="A929" s="4"/>
      <c r="B929" s="4"/>
      <c r="C929" s="173"/>
      <c r="D929" s="173"/>
      <c r="E929" s="173"/>
      <c r="F929" s="173"/>
      <c r="G929" s="17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 ht="15.75" customHeight="1">
      <c r="A930" s="4"/>
      <c r="B930" s="4"/>
      <c r="C930" s="173"/>
      <c r="D930" s="173"/>
      <c r="E930" s="173"/>
      <c r="F930" s="173"/>
      <c r="G930" s="17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 ht="15.75" customHeight="1">
      <c r="A931" s="4"/>
      <c r="B931" s="4"/>
      <c r="C931" s="173"/>
      <c r="D931" s="173"/>
      <c r="E931" s="173"/>
      <c r="F931" s="173"/>
      <c r="G931" s="17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 ht="15.75" customHeight="1">
      <c r="A932" s="4"/>
      <c r="B932" s="4"/>
      <c r="C932" s="173"/>
      <c r="D932" s="173"/>
      <c r="E932" s="173"/>
      <c r="F932" s="173"/>
      <c r="G932" s="17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 ht="15.75" customHeight="1">
      <c r="A933" s="4"/>
      <c r="B933" s="4"/>
      <c r="C933" s="173"/>
      <c r="D933" s="173"/>
      <c r="E933" s="173"/>
      <c r="F933" s="173"/>
      <c r="G933" s="17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 ht="15.75" customHeight="1">
      <c r="A934" s="4"/>
      <c r="B934" s="4"/>
      <c r="C934" s="173"/>
      <c r="D934" s="173"/>
      <c r="E934" s="173"/>
      <c r="F934" s="173"/>
      <c r="G934" s="17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 ht="15.75" customHeight="1">
      <c r="A935" s="4"/>
      <c r="B935" s="4"/>
      <c r="C935" s="173"/>
      <c r="D935" s="173"/>
      <c r="E935" s="173"/>
      <c r="F935" s="173"/>
      <c r="G935" s="17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 ht="15.75" customHeight="1">
      <c r="A936" s="4"/>
      <c r="B936" s="4"/>
      <c r="C936" s="173"/>
      <c r="D936" s="173"/>
      <c r="E936" s="173"/>
      <c r="F936" s="173"/>
      <c r="G936" s="17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 ht="15.75" customHeight="1">
      <c r="A937" s="4"/>
      <c r="B937" s="4"/>
      <c r="C937" s="173"/>
      <c r="D937" s="173"/>
      <c r="E937" s="173"/>
      <c r="F937" s="173"/>
      <c r="G937" s="17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 ht="15.75" customHeight="1">
      <c r="A938" s="4"/>
      <c r="B938" s="4"/>
      <c r="C938" s="173"/>
      <c r="D938" s="173"/>
      <c r="E938" s="173"/>
      <c r="F938" s="173"/>
      <c r="G938" s="17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 ht="15.75" customHeight="1">
      <c r="A939" s="4"/>
      <c r="B939" s="4"/>
      <c r="C939" s="173"/>
      <c r="D939" s="173"/>
      <c r="E939" s="173"/>
      <c r="F939" s="173"/>
      <c r="G939" s="17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 ht="15.75" customHeight="1">
      <c r="A940" s="4"/>
      <c r="B940" s="4"/>
      <c r="C940" s="173"/>
      <c r="D940" s="173"/>
      <c r="E940" s="173"/>
      <c r="F940" s="173"/>
      <c r="G940" s="17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 ht="15.75" customHeight="1">
      <c r="A941" s="4"/>
      <c r="B941" s="4"/>
      <c r="C941" s="173"/>
      <c r="D941" s="173"/>
      <c r="E941" s="173"/>
      <c r="F941" s="173"/>
      <c r="G941" s="17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 ht="15.75" customHeight="1">
      <c r="A942" s="4"/>
      <c r="B942" s="4"/>
      <c r="C942" s="173"/>
      <c r="D942" s="173"/>
      <c r="E942" s="173"/>
      <c r="F942" s="173"/>
      <c r="G942" s="17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 ht="15.75" customHeight="1">
      <c r="A943" s="4"/>
      <c r="B943" s="4"/>
      <c r="C943" s="173"/>
      <c r="D943" s="173"/>
      <c r="E943" s="173"/>
      <c r="F943" s="173"/>
      <c r="G943" s="17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 ht="15.75" customHeight="1">
      <c r="A944" s="4"/>
      <c r="B944" s="4"/>
      <c r="C944" s="173"/>
      <c r="D944" s="173"/>
      <c r="E944" s="173"/>
      <c r="F944" s="173"/>
      <c r="G944" s="17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 ht="15.75" customHeight="1">
      <c r="A945" s="4"/>
      <c r="B945" s="4"/>
      <c r="C945" s="173"/>
      <c r="D945" s="173"/>
      <c r="E945" s="173"/>
      <c r="F945" s="173"/>
      <c r="G945" s="17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 ht="15.75" customHeight="1">
      <c r="A946" s="4"/>
      <c r="B946" s="4"/>
      <c r="C946" s="173"/>
      <c r="D946" s="173"/>
      <c r="E946" s="173"/>
      <c r="F946" s="173"/>
      <c r="G946" s="17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 ht="15.75" customHeight="1">
      <c r="A947" s="4"/>
      <c r="B947" s="4"/>
      <c r="C947" s="173"/>
      <c r="D947" s="173"/>
      <c r="E947" s="173"/>
      <c r="F947" s="173"/>
      <c r="G947" s="17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 ht="15.75" customHeight="1">
      <c r="A948" s="4"/>
      <c r="B948" s="4"/>
      <c r="C948" s="173"/>
      <c r="D948" s="173"/>
      <c r="E948" s="173"/>
      <c r="F948" s="173"/>
      <c r="G948" s="17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 ht="15.75" customHeight="1">
      <c r="A949" s="4"/>
      <c r="B949" s="4"/>
      <c r="C949" s="173"/>
      <c r="D949" s="173"/>
      <c r="E949" s="173"/>
      <c r="F949" s="173"/>
      <c r="G949" s="17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 ht="15.75" customHeight="1">
      <c r="A950" s="4"/>
      <c r="B950" s="4"/>
      <c r="C950" s="173"/>
      <c r="D950" s="173"/>
      <c r="E950" s="173"/>
      <c r="F950" s="173"/>
      <c r="G950" s="17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 ht="15.75" customHeight="1">
      <c r="A951" s="4"/>
      <c r="B951" s="4"/>
      <c r="C951" s="173"/>
      <c r="D951" s="173"/>
      <c r="E951" s="173"/>
      <c r="F951" s="173"/>
      <c r="G951" s="17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 ht="15.75" customHeight="1">
      <c r="A952" s="4"/>
      <c r="B952" s="4"/>
      <c r="C952" s="173"/>
      <c r="D952" s="173"/>
      <c r="E952" s="173"/>
      <c r="F952" s="173"/>
      <c r="G952" s="17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 ht="15.75" customHeight="1">
      <c r="A953" s="4"/>
      <c r="B953" s="4"/>
      <c r="C953" s="173"/>
      <c r="D953" s="173"/>
      <c r="E953" s="173"/>
      <c r="F953" s="173"/>
      <c r="G953" s="17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 ht="15.75" customHeight="1">
      <c r="A954" s="4"/>
      <c r="B954" s="4"/>
      <c r="C954" s="173"/>
      <c r="D954" s="173"/>
      <c r="E954" s="173"/>
      <c r="F954" s="173"/>
      <c r="G954" s="17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 ht="15.75" customHeight="1">
      <c r="A955" s="4"/>
      <c r="B955" s="4"/>
      <c r="C955" s="173"/>
      <c r="D955" s="173"/>
      <c r="E955" s="173"/>
      <c r="F955" s="173"/>
      <c r="G955" s="17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 ht="15.75" customHeight="1">
      <c r="A956" s="4"/>
      <c r="B956" s="4"/>
      <c r="C956" s="173"/>
      <c r="D956" s="173"/>
      <c r="E956" s="173"/>
      <c r="F956" s="173"/>
      <c r="G956" s="17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 ht="15.75" customHeight="1">
      <c r="A957" s="4"/>
      <c r="B957" s="4"/>
      <c r="C957" s="173"/>
      <c r="D957" s="173"/>
      <c r="E957" s="173"/>
      <c r="F957" s="173"/>
      <c r="G957" s="17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 ht="15.75" customHeight="1">
      <c r="A958" s="4"/>
      <c r="B958" s="4"/>
      <c r="C958" s="173"/>
      <c r="D958" s="173"/>
      <c r="E958" s="173"/>
      <c r="F958" s="173"/>
      <c r="G958" s="17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 ht="15.75" customHeight="1">
      <c r="A959" s="4"/>
      <c r="B959" s="4"/>
      <c r="C959" s="173"/>
      <c r="D959" s="173"/>
      <c r="E959" s="173"/>
      <c r="F959" s="173"/>
      <c r="G959" s="17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 ht="15.75" customHeight="1">
      <c r="A960" s="4"/>
      <c r="B960" s="4"/>
      <c r="C960" s="173"/>
      <c r="D960" s="173"/>
      <c r="E960" s="173"/>
      <c r="F960" s="173"/>
      <c r="G960" s="17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 ht="15.75" customHeight="1">
      <c r="A961" s="4"/>
      <c r="B961" s="4"/>
      <c r="C961" s="173"/>
      <c r="D961" s="173"/>
      <c r="E961" s="173"/>
      <c r="F961" s="173"/>
      <c r="G961" s="17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 ht="15.75" customHeight="1">
      <c r="A962" s="4"/>
      <c r="B962" s="4"/>
      <c r="C962" s="173"/>
      <c r="D962" s="173"/>
      <c r="E962" s="173"/>
      <c r="F962" s="173"/>
      <c r="G962" s="17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 ht="15.75" customHeight="1">
      <c r="A963" s="4"/>
      <c r="B963" s="4"/>
      <c r="C963" s="173"/>
      <c r="D963" s="173"/>
      <c r="E963" s="173"/>
      <c r="F963" s="173"/>
      <c r="G963" s="17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 ht="15.75" customHeight="1">
      <c r="A964" s="4"/>
      <c r="B964" s="4"/>
      <c r="C964" s="173"/>
      <c r="D964" s="173"/>
      <c r="E964" s="173"/>
      <c r="F964" s="173"/>
      <c r="G964" s="17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 ht="15.75" customHeight="1">
      <c r="A965" s="4"/>
      <c r="B965" s="4"/>
      <c r="C965" s="173"/>
      <c r="D965" s="173"/>
      <c r="E965" s="173"/>
      <c r="F965" s="173"/>
      <c r="G965" s="17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 ht="15.75" customHeight="1">
      <c r="A966" s="4"/>
      <c r="B966" s="4"/>
      <c r="C966" s="173"/>
      <c r="D966" s="173"/>
      <c r="E966" s="173"/>
      <c r="F966" s="173"/>
      <c r="G966" s="17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 ht="15.75" customHeight="1">
      <c r="A967" s="4"/>
      <c r="B967" s="4"/>
      <c r="C967" s="173"/>
      <c r="D967" s="173"/>
      <c r="E967" s="173"/>
      <c r="F967" s="173"/>
      <c r="G967" s="17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 ht="15.75" customHeight="1">
      <c r="A968" s="4"/>
      <c r="B968" s="4"/>
      <c r="C968" s="173"/>
      <c r="D968" s="173"/>
      <c r="E968" s="173"/>
      <c r="F968" s="173"/>
      <c r="G968" s="17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 ht="15.75" customHeight="1">
      <c r="A969" s="4"/>
      <c r="B969" s="4"/>
      <c r="C969" s="173"/>
      <c r="D969" s="173"/>
      <c r="E969" s="173"/>
      <c r="F969" s="173"/>
      <c r="G969" s="17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 ht="15.75" customHeight="1">
      <c r="A970" s="4"/>
      <c r="B970" s="4"/>
      <c r="C970" s="173"/>
      <c r="D970" s="173"/>
      <c r="E970" s="173"/>
      <c r="F970" s="173"/>
      <c r="G970" s="17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 ht="15.75" customHeight="1">
      <c r="A971" s="4"/>
      <c r="B971" s="4"/>
      <c r="C971" s="173"/>
      <c r="D971" s="173"/>
      <c r="E971" s="173"/>
      <c r="F971" s="173"/>
      <c r="G971" s="17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 ht="15.75" customHeight="1">
      <c r="A972" s="4"/>
      <c r="B972" s="4"/>
      <c r="C972" s="173"/>
      <c r="D972" s="173"/>
      <c r="E972" s="173"/>
      <c r="F972" s="173"/>
      <c r="G972" s="17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 ht="15.75" customHeight="1">
      <c r="A973" s="4"/>
      <c r="B973" s="4"/>
      <c r="C973" s="173"/>
      <c r="D973" s="173"/>
      <c r="E973" s="173"/>
      <c r="F973" s="173"/>
      <c r="G973" s="17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 ht="15.75" customHeight="1">
      <c r="A974" s="4"/>
      <c r="B974" s="4"/>
      <c r="C974" s="173"/>
      <c r="D974" s="173"/>
      <c r="E974" s="173"/>
      <c r="F974" s="173"/>
      <c r="G974" s="17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 ht="15.75" customHeight="1">
      <c r="A975" s="4"/>
      <c r="B975" s="4"/>
      <c r="C975" s="173"/>
      <c r="D975" s="173"/>
      <c r="E975" s="173"/>
      <c r="F975" s="173"/>
      <c r="G975" s="17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</row>
    <row r="976" ht="15.75" customHeight="1">
      <c r="A976" s="4"/>
      <c r="B976" s="4"/>
      <c r="C976" s="173"/>
      <c r="D976" s="173"/>
      <c r="E976" s="173"/>
      <c r="F976" s="173"/>
      <c r="G976" s="17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</row>
    <row r="977" ht="15.75" customHeight="1">
      <c r="A977" s="4"/>
      <c r="B977" s="4"/>
      <c r="C977" s="173"/>
      <c r="D977" s="173"/>
      <c r="E977" s="173"/>
      <c r="F977" s="173"/>
      <c r="G977" s="17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</row>
    <row r="978" ht="15.75" customHeight="1">
      <c r="A978" s="4"/>
      <c r="B978" s="4"/>
      <c r="C978" s="173"/>
      <c r="D978" s="173"/>
      <c r="E978" s="173"/>
      <c r="F978" s="173"/>
      <c r="G978" s="17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 ht="15.75" customHeight="1">
      <c r="A979" s="4"/>
      <c r="B979" s="4"/>
      <c r="C979" s="173"/>
      <c r="D979" s="173"/>
      <c r="E979" s="173"/>
      <c r="F979" s="173"/>
      <c r="G979" s="17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 ht="15.75" customHeight="1">
      <c r="A980" s="4"/>
      <c r="B980" s="4"/>
      <c r="C980" s="173"/>
      <c r="D980" s="173"/>
      <c r="E980" s="173"/>
      <c r="F980" s="173"/>
      <c r="G980" s="17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</row>
    <row r="981" ht="15.75" customHeight="1">
      <c r="A981" s="4"/>
      <c r="B981" s="4"/>
      <c r="C981" s="173"/>
      <c r="D981" s="173"/>
      <c r="E981" s="173"/>
      <c r="F981" s="173"/>
      <c r="G981" s="17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</row>
    <row r="982" ht="15.75" customHeight="1">
      <c r="A982" s="4"/>
      <c r="B982" s="4"/>
      <c r="C982" s="173"/>
      <c r="D982" s="173"/>
      <c r="E982" s="173"/>
      <c r="F982" s="173"/>
      <c r="G982" s="17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</row>
    <row r="983" ht="15.75" customHeight="1">
      <c r="A983" s="4"/>
      <c r="B983" s="4"/>
      <c r="C983" s="173"/>
      <c r="D983" s="173"/>
      <c r="E983" s="173"/>
      <c r="F983" s="173"/>
      <c r="G983" s="17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 ht="15.75" customHeight="1">
      <c r="A984" s="4"/>
      <c r="B984" s="4"/>
      <c r="C984" s="173"/>
      <c r="D984" s="173"/>
      <c r="E984" s="173"/>
      <c r="F984" s="173"/>
      <c r="G984" s="17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 ht="15.75" customHeight="1">
      <c r="A985" s="4"/>
      <c r="B985" s="4"/>
      <c r="C985" s="173"/>
      <c r="D985" s="173"/>
      <c r="E985" s="173"/>
      <c r="F985" s="173"/>
      <c r="G985" s="17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  <row r="986" ht="15.75" customHeight="1">
      <c r="A986" s="4"/>
      <c r="B986" s="4"/>
      <c r="C986" s="173"/>
      <c r="D986" s="173"/>
      <c r="E986" s="173"/>
      <c r="F986" s="173"/>
      <c r="G986" s="17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</row>
    <row r="987" ht="15.75" customHeight="1">
      <c r="A987" s="4"/>
      <c r="B987" s="4"/>
      <c r="C987" s="173"/>
      <c r="D987" s="173"/>
      <c r="E987" s="173"/>
      <c r="F987" s="173"/>
      <c r="G987" s="17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</row>
    <row r="988" ht="15.75" customHeight="1">
      <c r="A988" s="4"/>
      <c r="B988" s="4"/>
      <c r="C988" s="173"/>
      <c r="D988" s="173"/>
      <c r="E988" s="173"/>
      <c r="F988" s="173"/>
      <c r="G988" s="17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</row>
    <row r="989" ht="15.75" customHeight="1">
      <c r="A989" s="4"/>
      <c r="B989" s="4"/>
      <c r="C989" s="173"/>
      <c r="D989" s="173"/>
      <c r="E989" s="173"/>
      <c r="F989" s="173"/>
      <c r="G989" s="17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</row>
    <row r="990" ht="15.75" customHeight="1">
      <c r="A990" s="4"/>
      <c r="B990" s="4"/>
      <c r="C990" s="173"/>
      <c r="D990" s="173"/>
      <c r="E990" s="173"/>
      <c r="F990" s="173"/>
      <c r="G990" s="17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</row>
    <row r="991" ht="15.75" customHeight="1">
      <c r="A991" s="4"/>
      <c r="B991" s="4"/>
      <c r="C991" s="173"/>
      <c r="D991" s="173"/>
      <c r="E991" s="173"/>
      <c r="F991" s="173"/>
      <c r="G991" s="17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</row>
    <row r="992" ht="15.75" customHeight="1">
      <c r="A992" s="4"/>
      <c r="B992" s="4"/>
      <c r="C992" s="173"/>
      <c r="D992" s="173"/>
      <c r="E992" s="173"/>
      <c r="F992" s="173"/>
      <c r="G992" s="17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</row>
    <row r="993" ht="15.75" customHeight="1">
      <c r="A993" s="4"/>
      <c r="B993" s="4"/>
      <c r="C993" s="173"/>
      <c r="D993" s="173"/>
      <c r="E993" s="173"/>
      <c r="F993" s="173"/>
      <c r="G993" s="17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</row>
    <row r="994" ht="15.75" customHeight="1">
      <c r="A994" s="4"/>
      <c r="B994" s="4"/>
      <c r="C994" s="173"/>
      <c r="D994" s="173"/>
      <c r="E994" s="173"/>
      <c r="F994" s="173"/>
      <c r="G994" s="17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</row>
    <row r="995" ht="15.75" customHeight="1">
      <c r="A995" s="4"/>
      <c r="B995" s="4"/>
      <c r="C995" s="173"/>
      <c r="D995" s="173"/>
      <c r="E995" s="173"/>
      <c r="F995" s="173"/>
      <c r="G995" s="17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</row>
    <row r="996" ht="15.75" customHeight="1">
      <c r="A996" s="4"/>
      <c r="B996" s="4"/>
      <c r="C996" s="173"/>
      <c r="D996" s="173"/>
      <c r="E996" s="173"/>
      <c r="F996" s="173"/>
      <c r="G996" s="17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</row>
    <row r="997" ht="15.75" customHeight="1">
      <c r="A997" s="4"/>
      <c r="B997" s="4"/>
      <c r="C997" s="173"/>
      <c r="D997" s="173"/>
      <c r="E997" s="173"/>
      <c r="F997" s="173"/>
      <c r="G997" s="17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</row>
    <row r="998" ht="15.75" customHeight="1">
      <c r="A998" s="4"/>
      <c r="B998" s="4"/>
      <c r="C998" s="173"/>
      <c r="D998" s="173"/>
      <c r="E998" s="173"/>
      <c r="F998" s="173"/>
      <c r="G998" s="17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</row>
    <row r="999" ht="15.75" customHeight="1">
      <c r="A999" s="4"/>
      <c r="B999" s="4"/>
      <c r="C999" s="173"/>
      <c r="D999" s="173"/>
      <c r="E999" s="173"/>
      <c r="F999" s="173"/>
      <c r="G999" s="17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</row>
    <row r="1000" ht="15.75" customHeight="1">
      <c r="A1000" s="4"/>
      <c r="B1000" s="4"/>
      <c r="C1000" s="173"/>
      <c r="D1000" s="173"/>
      <c r="E1000" s="173"/>
      <c r="F1000" s="173"/>
      <c r="G1000" s="17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</row>
  </sheetData>
  <mergeCells count="2">
    <mergeCell ref="C7:G7"/>
    <mergeCell ref="A133:G1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1.38"/>
    <col customWidth="1" min="2" max="2" width="7.88"/>
    <col customWidth="1" min="3" max="3" width="11.5"/>
    <col customWidth="1" min="4" max="7" width="9.63"/>
    <col customWidth="1" min="8" max="8" width="14.0" outlineLevel="1"/>
    <col customWidth="1" min="9" max="19" width="11.63" outlineLevel="1"/>
    <col customWidth="1" min="20" max="20" width="11.63"/>
    <col customWidth="1" min="21" max="32" width="11.63" outlineLevel="1"/>
    <col customWidth="1" min="33" max="33" width="11.63"/>
    <col customWidth="1" min="34" max="45" width="11.63" outlineLevel="1"/>
    <col customWidth="1" min="46" max="67" width="11.63"/>
  </cols>
  <sheetData>
    <row r="1">
      <c r="A1" s="1" t="s">
        <v>0</v>
      </c>
      <c r="B1" s="61"/>
      <c r="C1" s="1"/>
      <c r="D1" s="1"/>
      <c r="E1" s="1"/>
      <c r="F1" s="1"/>
      <c r="G1" s="1"/>
      <c r="H1" s="4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61" t="s">
        <v>389</v>
      </c>
      <c r="B2" s="61"/>
      <c r="C2" s="1"/>
      <c r="D2" s="1"/>
      <c r="E2" s="1"/>
      <c r="F2" s="1"/>
      <c r="G2" s="1"/>
      <c r="H2" s="4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>
      <c r="A3" s="161" t="s">
        <v>60</v>
      </c>
      <c r="B3" s="161"/>
      <c r="C3" s="162"/>
      <c r="D3" s="1"/>
      <c r="E3" s="1"/>
      <c r="F3" s="1"/>
      <c r="G3" s="1"/>
      <c r="H3" s="6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>
      <c r="A4" s="161" t="s">
        <v>208</v>
      </c>
      <c r="B4" s="161"/>
      <c r="C4" s="197"/>
      <c r="D4" s="1"/>
      <c r="E4" s="1"/>
      <c r="F4" s="1"/>
      <c r="G4" s="1"/>
      <c r="H4" s="6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>
      <c r="A5" s="67" t="s">
        <v>390</v>
      </c>
      <c r="B5" s="67"/>
      <c r="C5" s="1"/>
      <c r="D5" s="1"/>
      <c r="E5" s="1"/>
      <c r="F5" s="1"/>
      <c r="G5" s="1"/>
      <c r="H5" s="6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>
      <c r="A6" s="61"/>
      <c r="B6" s="61"/>
      <c r="C6" s="1"/>
      <c r="D6" s="1"/>
      <c r="E6" s="1"/>
      <c r="F6" s="1"/>
      <c r="G6" s="1"/>
      <c r="H6" s="6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>
      <c r="A7" s="4"/>
      <c r="B7" s="4"/>
      <c r="C7" s="68" t="s">
        <v>82</v>
      </c>
      <c r="D7" s="69"/>
      <c r="E7" s="69"/>
      <c r="F7" s="69"/>
      <c r="G7" s="69"/>
      <c r="H7" s="163" t="s">
        <v>5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>
      <c r="A8" s="70"/>
      <c r="B8" s="70"/>
      <c r="C8" s="6">
        <v>1.0</v>
      </c>
      <c r="D8" s="6">
        <v>2.0</v>
      </c>
      <c r="E8" s="6">
        <v>3.0</v>
      </c>
      <c r="F8" s="6">
        <v>4.0</v>
      </c>
      <c r="G8" s="6">
        <v>5.0</v>
      </c>
      <c r="H8" s="6" t="s">
        <v>291</v>
      </c>
      <c r="I8" s="6" t="s">
        <v>292</v>
      </c>
      <c r="J8" s="6" t="s">
        <v>293</v>
      </c>
      <c r="K8" s="6" t="s">
        <v>294</v>
      </c>
      <c r="L8" s="6" t="s">
        <v>295</v>
      </c>
      <c r="M8" s="6" t="s">
        <v>296</v>
      </c>
      <c r="N8" s="6" t="s">
        <v>297</v>
      </c>
      <c r="O8" s="6" t="s">
        <v>298</v>
      </c>
      <c r="P8" s="6" t="s">
        <v>299</v>
      </c>
      <c r="Q8" s="6" t="s">
        <v>300</v>
      </c>
      <c r="R8" s="6" t="s">
        <v>301</v>
      </c>
      <c r="S8" s="6" t="s">
        <v>302</v>
      </c>
      <c r="T8" s="6" t="s">
        <v>303</v>
      </c>
      <c r="U8" s="6" t="s">
        <v>304</v>
      </c>
      <c r="V8" s="6" t="s">
        <v>305</v>
      </c>
      <c r="W8" s="6" t="s">
        <v>306</v>
      </c>
      <c r="X8" s="6" t="s">
        <v>307</v>
      </c>
      <c r="Y8" s="6" t="s">
        <v>308</v>
      </c>
      <c r="Z8" s="6" t="s">
        <v>309</v>
      </c>
      <c r="AA8" s="6" t="s">
        <v>310</v>
      </c>
      <c r="AB8" s="6" t="s">
        <v>311</v>
      </c>
      <c r="AC8" s="6" t="s">
        <v>312</v>
      </c>
      <c r="AD8" s="6" t="s">
        <v>313</v>
      </c>
      <c r="AE8" s="6" t="s">
        <v>314</v>
      </c>
      <c r="AF8" s="6" t="s">
        <v>315</v>
      </c>
      <c r="AG8" s="6" t="s">
        <v>316</v>
      </c>
      <c r="AH8" s="6" t="s">
        <v>317</v>
      </c>
      <c r="AI8" s="6" t="s">
        <v>318</v>
      </c>
      <c r="AJ8" s="6" t="s">
        <v>319</v>
      </c>
      <c r="AK8" s="6" t="s">
        <v>320</v>
      </c>
      <c r="AL8" s="6" t="s">
        <v>321</v>
      </c>
      <c r="AM8" s="6" t="s">
        <v>322</v>
      </c>
      <c r="AN8" s="6" t="s">
        <v>323</v>
      </c>
      <c r="AO8" s="6" t="s">
        <v>324</v>
      </c>
      <c r="AP8" s="6" t="s">
        <v>325</v>
      </c>
      <c r="AQ8" s="6" t="s">
        <v>326</v>
      </c>
      <c r="AR8" s="6" t="s">
        <v>327</v>
      </c>
      <c r="AS8" s="6" t="s">
        <v>328</v>
      </c>
      <c r="AT8" s="6" t="s">
        <v>329</v>
      </c>
      <c r="AU8" s="6" t="s">
        <v>330</v>
      </c>
      <c r="AV8" s="6" t="s">
        <v>331</v>
      </c>
      <c r="AW8" s="6" t="s">
        <v>332</v>
      </c>
      <c r="AX8" s="6" t="s">
        <v>333</v>
      </c>
      <c r="AY8" s="6" t="s">
        <v>334</v>
      </c>
      <c r="AZ8" s="6" t="s">
        <v>335</v>
      </c>
      <c r="BA8" s="6" t="s">
        <v>336</v>
      </c>
      <c r="BB8" s="6" t="s">
        <v>337</v>
      </c>
      <c r="BC8" s="6" t="s">
        <v>338</v>
      </c>
      <c r="BD8" s="6" t="s">
        <v>339</v>
      </c>
      <c r="BE8" s="6" t="s">
        <v>340</v>
      </c>
      <c r="BF8" s="6" t="s">
        <v>341</v>
      </c>
      <c r="BG8" s="6" t="s">
        <v>342</v>
      </c>
      <c r="BH8" s="6" t="s">
        <v>343</v>
      </c>
      <c r="BI8" s="6" t="s">
        <v>344</v>
      </c>
      <c r="BJ8" s="6" t="s">
        <v>345</v>
      </c>
      <c r="BK8" s="6" t="s">
        <v>346</v>
      </c>
      <c r="BL8" s="6" t="s">
        <v>347</v>
      </c>
      <c r="BM8" s="6" t="s">
        <v>348</v>
      </c>
      <c r="BN8" s="6" t="s">
        <v>349</v>
      </c>
      <c r="BO8" s="6" t="s">
        <v>350</v>
      </c>
    </row>
    <row r="9">
      <c r="A9" s="91" t="s">
        <v>209</v>
      </c>
      <c r="B9" s="91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</row>
    <row r="10">
      <c r="A10" s="74" t="s">
        <v>210</v>
      </c>
      <c r="B10" s="74"/>
      <c r="C10" s="106"/>
      <c r="D10" s="106"/>
      <c r="E10" s="106"/>
      <c r="F10" s="106"/>
      <c r="G10" s="106"/>
      <c r="H10" s="165">
        <f t="shared" ref="H10:BO10" si="1">H35</f>
        <v>23333.33333</v>
      </c>
      <c r="I10" s="165">
        <f t="shared" si="1"/>
        <v>23333.33333</v>
      </c>
      <c r="J10" s="165">
        <f t="shared" si="1"/>
        <v>23333.33333</v>
      </c>
      <c r="K10" s="165">
        <f t="shared" si="1"/>
        <v>28333.33333</v>
      </c>
      <c r="L10" s="165">
        <f t="shared" si="1"/>
        <v>28333.33333</v>
      </c>
      <c r="M10" s="165">
        <f t="shared" si="1"/>
        <v>51666.66667</v>
      </c>
      <c r="N10" s="165">
        <f t="shared" si="1"/>
        <v>0</v>
      </c>
      <c r="O10" s="165">
        <f t="shared" si="1"/>
        <v>0</v>
      </c>
      <c r="P10" s="165">
        <f t="shared" si="1"/>
        <v>0</v>
      </c>
      <c r="Q10" s="165">
        <f t="shared" si="1"/>
        <v>0</v>
      </c>
      <c r="R10" s="165">
        <f t="shared" si="1"/>
        <v>0</v>
      </c>
      <c r="S10" s="165">
        <f t="shared" si="1"/>
        <v>0</v>
      </c>
      <c r="T10" s="165">
        <f t="shared" si="1"/>
        <v>0</v>
      </c>
      <c r="U10" s="165">
        <f t="shared" si="1"/>
        <v>0</v>
      </c>
      <c r="V10" s="165">
        <f t="shared" si="1"/>
        <v>0</v>
      </c>
      <c r="W10" s="165">
        <f t="shared" si="1"/>
        <v>0</v>
      </c>
      <c r="X10" s="165">
        <f t="shared" si="1"/>
        <v>0</v>
      </c>
      <c r="Y10" s="165">
        <f t="shared" si="1"/>
        <v>0</v>
      </c>
      <c r="Z10" s="165">
        <f t="shared" si="1"/>
        <v>0</v>
      </c>
      <c r="AA10" s="165">
        <f t="shared" si="1"/>
        <v>0</v>
      </c>
      <c r="AB10" s="165">
        <f t="shared" si="1"/>
        <v>0</v>
      </c>
      <c r="AC10" s="165">
        <f t="shared" si="1"/>
        <v>0</v>
      </c>
      <c r="AD10" s="165">
        <f t="shared" si="1"/>
        <v>0</v>
      </c>
      <c r="AE10" s="165">
        <f t="shared" si="1"/>
        <v>0</v>
      </c>
      <c r="AF10" s="165">
        <f t="shared" si="1"/>
        <v>0</v>
      </c>
      <c r="AG10" s="165">
        <f t="shared" si="1"/>
        <v>0</v>
      </c>
      <c r="AH10" s="165">
        <f t="shared" si="1"/>
        <v>0</v>
      </c>
      <c r="AI10" s="165">
        <f t="shared" si="1"/>
        <v>0</v>
      </c>
      <c r="AJ10" s="165">
        <f t="shared" si="1"/>
        <v>0</v>
      </c>
      <c r="AK10" s="165">
        <f t="shared" si="1"/>
        <v>0</v>
      </c>
      <c r="AL10" s="165">
        <f t="shared" si="1"/>
        <v>0</v>
      </c>
      <c r="AM10" s="165">
        <f t="shared" si="1"/>
        <v>0</v>
      </c>
      <c r="AN10" s="165">
        <f t="shared" si="1"/>
        <v>0</v>
      </c>
      <c r="AO10" s="165">
        <f t="shared" si="1"/>
        <v>0</v>
      </c>
      <c r="AP10" s="165">
        <f t="shared" si="1"/>
        <v>0</v>
      </c>
      <c r="AQ10" s="165">
        <f t="shared" si="1"/>
        <v>0</v>
      </c>
      <c r="AR10" s="165">
        <f t="shared" si="1"/>
        <v>0</v>
      </c>
      <c r="AS10" s="165">
        <f t="shared" si="1"/>
        <v>0</v>
      </c>
      <c r="AT10" s="165">
        <f t="shared" si="1"/>
        <v>0</v>
      </c>
      <c r="AU10" s="165">
        <f t="shared" si="1"/>
        <v>0</v>
      </c>
      <c r="AV10" s="165">
        <f t="shared" si="1"/>
        <v>0</v>
      </c>
      <c r="AW10" s="165">
        <f t="shared" si="1"/>
        <v>0</v>
      </c>
      <c r="AX10" s="165">
        <f t="shared" si="1"/>
        <v>0</v>
      </c>
      <c r="AY10" s="165">
        <f t="shared" si="1"/>
        <v>0</v>
      </c>
      <c r="AZ10" s="165">
        <f t="shared" si="1"/>
        <v>0</v>
      </c>
      <c r="BA10" s="165">
        <f t="shared" si="1"/>
        <v>0</v>
      </c>
      <c r="BB10" s="165">
        <f t="shared" si="1"/>
        <v>0</v>
      </c>
      <c r="BC10" s="165">
        <f t="shared" si="1"/>
        <v>0</v>
      </c>
      <c r="BD10" s="165">
        <f t="shared" si="1"/>
        <v>0</v>
      </c>
      <c r="BE10" s="165">
        <f t="shared" si="1"/>
        <v>0</v>
      </c>
      <c r="BF10" s="165">
        <f t="shared" si="1"/>
        <v>0</v>
      </c>
      <c r="BG10" s="165">
        <f t="shared" si="1"/>
        <v>0</v>
      </c>
      <c r="BH10" s="165">
        <f t="shared" si="1"/>
        <v>0</v>
      </c>
      <c r="BI10" s="165">
        <f t="shared" si="1"/>
        <v>0</v>
      </c>
      <c r="BJ10" s="165">
        <f t="shared" si="1"/>
        <v>0</v>
      </c>
      <c r="BK10" s="165">
        <f t="shared" si="1"/>
        <v>0</v>
      </c>
      <c r="BL10" s="165">
        <f t="shared" si="1"/>
        <v>0</v>
      </c>
      <c r="BM10" s="165">
        <f t="shared" si="1"/>
        <v>0</v>
      </c>
      <c r="BN10" s="165">
        <f t="shared" si="1"/>
        <v>0</v>
      </c>
      <c r="BO10" s="165">
        <f t="shared" si="1"/>
        <v>0</v>
      </c>
    </row>
    <row r="11">
      <c r="A11" s="74" t="s">
        <v>211</v>
      </c>
      <c r="B11" s="74"/>
      <c r="C11" s="106"/>
      <c r="D11" s="106"/>
      <c r="E11" s="106"/>
      <c r="F11" s="106"/>
      <c r="G11" s="106"/>
      <c r="H11" s="165">
        <f t="shared" ref="H11:BO11" si="2">H49</f>
        <v>0</v>
      </c>
      <c r="I11" s="165">
        <f t="shared" si="2"/>
        <v>0</v>
      </c>
      <c r="J11" s="165">
        <f t="shared" si="2"/>
        <v>0</v>
      </c>
      <c r="K11" s="165">
        <f t="shared" si="2"/>
        <v>0</v>
      </c>
      <c r="L11" s="165">
        <f t="shared" si="2"/>
        <v>10000</v>
      </c>
      <c r="M11" s="165">
        <f t="shared" si="2"/>
        <v>10000</v>
      </c>
      <c r="N11" s="165">
        <f t="shared" si="2"/>
        <v>0</v>
      </c>
      <c r="O11" s="165">
        <f t="shared" si="2"/>
        <v>0</v>
      </c>
      <c r="P11" s="165">
        <f t="shared" si="2"/>
        <v>0</v>
      </c>
      <c r="Q11" s="165">
        <f t="shared" si="2"/>
        <v>0</v>
      </c>
      <c r="R11" s="165">
        <f t="shared" si="2"/>
        <v>0</v>
      </c>
      <c r="S11" s="165">
        <f t="shared" si="2"/>
        <v>0</v>
      </c>
      <c r="T11" s="165">
        <f t="shared" si="2"/>
        <v>0</v>
      </c>
      <c r="U11" s="165">
        <f t="shared" si="2"/>
        <v>0</v>
      </c>
      <c r="V11" s="165">
        <f t="shared" si="2"/>
        <v>0</v>
      </c>
      <c r="W11" s="165">
        <f t="shared" si="2"/>
        <v>0</v>
      </c>
      <c r="X11" s="165">
        <f t="shared" si="2"/>
        <v>0</v>
      </c>
      <c r="Y11" s="165">
        <f t="shared" si="2"/>
        <v>0</v>
      </c>
      <c r="Z11" s="165">
        <f t="shared" si="2"/>
        <v>0</v>
      </c>
      <c r="AA11" s="165">
        <f t="shared" si="2"/>
        <v>0</v>
      </c>
      <c r="AB11" s="165">
        <f t="shared" si="2"/>
        <v>0</v>
      </c>
      <c r="AC11" s="165">
        <f t="shared" si="2"/>
        <v>0</v>
      </c>
      <c r="AD11" s="165">
        <f t="shared" si="2"/>
        <v>0</v>
      </c>
      <c r="AE11" s="165">
        <f t="shared" si="2"/>
        <v>0</v>
      </c>
      <c r="AF11" s="165">
        <f t="shared" si="2"/>
        <v>0</v>
      </c>
      <c r="AG11" s="165">
        <f t="shared" si="2"/>
        <v>0</v>
      </c>
      <c r="AH11" s="165">
        <f t="shared" si="2"/>
        <v>0</v>
      </c>
      <c r="AI11" s="165">
        <f t="shared" si="2"/>
        <v>0</v>
      </c>
      <c r="AJ11" s="165">
        <f t="shared" si="2"/>
        <v>0</v>
      </c>
      <c r="AK11" s="165">
        <f t="shared" si="2"/>
        <v>0</v>
      </c>
      <c r="AL11" s="165">
        <f t="shared" si="2"/>
        <v>0</v>
      </c>
      <c r="AM11" s="165">
        <f t="shared" si="2"/>
        <v>0</v>
      </c>
      <c r="AN11" s="165">
        <f t="shared" si="2"/>
        <v>0</v>
      </c>
      <c r="AO11" s="165">
        <f t="shared" si="2"/>
        <v>0</v>
      </c>
      <c r="AP11" s="165">
        <f t="shared" si="2"/>
        <v>0</v>
      </c>
      <c r="AQ11" s="165">
        <f t="shared" si="2"/>
        <v>0</v>
      </c>
      <c r="AR11" s="165">
        <f t="shared" si="2"/>
        <v>0</v>
      </c>
      <c r="AS11" s="165">
        <f t="shared" si="2"/>
        <v>0</v>
      </c>
      <c r="AT11" s="165">
        <f t="shared" si="2"/>
        <v>0</v>
      </c>
      <c r="AU11" s="165">
        <f t="shared" si="2"/>
        <v>0</v>
      </c>
      <c r="AV11" s="165">
        <f t="shared" si="2"/>
        <v>0</v>
      </c>
      <c r="AW11" s="165">
        <f t="shared" si="2"/>
        <v>0</v>
      </c>
      <c r="AX11" s="165">
        <f t="shared" si="2"/>
        <v>0</v>
      </c>
      <c r="AY11" s="165">
        <f t="shared" si="2"/>
        <v>0</v>
      </c>
      <c r="AZ11" s="165">
        <f t="shared" si="2"/>
        <v>0</v>
      </c>
      <c r="BA11" s="165">
        <f t="shared" si="2"/>
        <v>0</v>
      </c>
      <c r="BB11" s="165">
        <f t="shared" si="2"/>
        <v>0</v>
      </c>
      <c r="BC11" s="165">
        <f t="shared" si="2"/>
        <v>0</v>
      </c>
      <c r="BD11" s="165">
        <f t="shared" si="2"/>
        <v>0</v>
      </c>
      <c r="BE11" s="165">
        <f t="shared" si="2"/>
        <v>0</v>
      </c>
      <c r="BF11" s="165">
        <f t="shared" si="2"/>
        <v>0</v>
      </c>
      <c r="BG11" s="165">
        <f t="shared" si="2"/>
        <v>0</v>
      </c>
      <c r="BH11" s="165">
        <f t="shared" si="2"/>
        <v>0</v>
      </c>
      <c r="BI11" s="165">
        <f t="shared" si="2"/>
        <v>0</v>
      </c>
      <c r="BJ11" s="165">
        <f t="shared" si="2"/>
        <v>0</v>
      </c>
      <c r="BK11" s="165">
        <f t="shared" si="2"/>
        <v>0</v>
      </c>
      <c r="BL11" s="165">
        <f t="shared" si="2"/>
        <v>0</v>
      </c>
      <c r="BM11" s="165">
        <f t="shared" si="2"/>
        <v>0</v>
      </c>
      <c r="BN11" s="165">
        <f t="shared" si="2"/>
        <v>0</v>
      </c>
      <c r="BO11" s="165">
        <f t="shared" si="2"/>
        <v>0</v>
      </c>
    </row>
    <row r="12">
      <c r="A12" s="74" t="s">
        <v>212</v>
      </c>
      <c r="B12" s="74"/>
      <c r="C12" s="165"/>
      <c r="D12" s="106"/>
      <c r="E12" s="106"/>
      <c r="F12" s="106"/>
      <c r="G12" s="106"/>
      <c r="H12" s="165">
        <f t="shared" ref="H12:BO12" si="3">H72</f>
        <v>12500</v>
      </c>
      <c r="I12" s="165">
        <f t="shared" si="3"/>
        <v>50000</v>
      </c>
      <c r="J12" s="165">
        <f t="shared" si="3"/>
        <v>50000</v>
      </c>
      <c r="K12" s="165">
        <f t="shared" si="3"/>
        <v>62500</v>
      </c>
      <c r="L12" s="165">
        <f t="shared" si="3"/>
        <v>75000</v>
      </c>
      <c r="M12" s="165">
        <f t="shared" si="3"/>
        <v>85833.33333</v>
      </c>
      <c r="N12" s="165">
        <f t="shared" si="3"/>
        <v>0</v>
      </c>
      <c r="O12" s="165">
        <f t="shared" si="3"/>
        <v>0</v>
      </c>
      <c r="P12" s="165">
        <f t="shared" si="3"/>
        <v>0</v>
      </c>
      <c r="Q12" s="165">
        <f t="shared" si="3"/>
        <v>0</v>
      </c>
      <c r="R12" s="165">
        <f t="shared" si="3"/>
        <v>0</v>
      </c>
      <c r="S12" s="165">
        <f t="shared" si="3"/>
        <v>0</v>
      </c>
      <c r="T12" s="165">
        <f t="shared" si="3"/>
        <v>0</v>
      </c>
      <c r="U12" s="165">
        <f t="shared" si="3"/>
        <v>0</v>
      </c>
      <c r="V12" s="165">
        <f t="shared" si="3"/>
        <v>0</v>
      </c>
      <c r="W12" s="165">
        <f t="shared" si="3"/>
        <v>0</v>
      </c>
      <c r="X12" s="165">
        <f t="shared" si="3"/>
        <v>0</v>
      </c>
      <c r="Y12" s="165">
        <f t="shared" si="3"/>
        <v>0</v>
      </c>
      <c r="Z12" s="165">
        <f t="shared" si="3"/>
        <v>0</v>
      </c>
      <c r="AA12" s="165">
        <f t="shared" si="3"/>
        <v>0</v>
      </c>
      <c r="AB12" s="165">
        <f t="shared" si="3"/>
        <v>0</v>
      </c>
      <c r="AC12" s="165">
        <f t="shared" si="3"/>
        <v>0</v>
      </c>
      <c r="AD12" s="165">
        <f t="shared" si="3"/>
        <v>0</v>
      </c>
      <c r="AE12" s="165">
        <f t="shared" si="3"/>
        <v>0</v>
      </c>
      <c r="AF12" s="165">
        <f t="shared" si="3"/>
        <v>0</v>
      </c>
      <c r="AG12" s="165">
        <f t="shared" si="3"/>
        <v>0</v>
      </c>
      <c r="AH12" s="165">
        <f t="shared" si="3"/>
        <v>0</v>
      </c>
      <c r="AI12" s="165">
        <f t="shared" si="3"/>
        <v>0</v>
      </c>
      <c r="AJ12" s="165">
        <f t="shared" si="3"/>
        <v>0</v>
      </c>
      <c r="AK12" s="165">
        <f t="shared" si="3"/>
        <v>0</v>
      </c>
      <c r="AL12" s="165">
        <f t="shared" si="3"/>
        <v>0</v>
      </c>
      <c r="AM12" s="165">
        <f t="shared" si="3"/>
        <v>0</v>
      </c>
      <c r="AN12" s="165">
        <f t="shared" si="3"/>
        <v>0</v>
      </c>
      <c r="AO12" s="165">
        <f t="shared" si="3"/>
        <v>0</v>
      </c>
      <c r="AP12" s="165">
        <f t="shared" si="3"/>
        <v>0</v>
      </c>
      <c r="AQ12" s="165">
        <f t="shared" si="3"/>
        <v>0</v>
      </c>
      <c r="AR12" s="165">
        <f t="shared" si="3"/>
        <v>0</v>
      </c>
      <c r="AS12" s="165">
        <f t="shared" si="3"/>
        <v>0</v>
      </c>
      <c r="AT12" s="165">
        <f t="shared" si="3"/>
        <v>0</v>
      </c>
      <c r="AU12" s="165">
        <f t="shared" si="3"/>
        <v>0</v>
      </c>
      <c r="AV12" s="165">
        <f t="shared" si="3"/>
        <v>0</v>
      </c>
      <c r="AW12" s="165">
        <f t="shared" si="3"/>
        <v>0</v>
      </c>
      <c r="AX12" s="165">
        <f t="shared" si="3"/>
        <v>0</v>
      </c>
      <c r="AY12" s="165">
        <f t="shared" si="3"/>
        <v>0</v>
      </c>
      <c r="AZ12" s="165">
        <f t="shared" si="3"/>
        <v>0</v>
      </c>
      <c r="BA12" s="165">
        <f t="shared" si="3"/>
        <v>0</v>
      </c>
      <c r="BB12" s="165">
        <f t="shared" si="3"/>
        <v>0</v>
      </c>
      <c r="BC12" s="165">
        <f t="shared" si="3"/>
        <v>0</v>
      </c>
      <c r="BD12" s="165">
        <f t="shared" si="3"/>
        <v>0</v>
      </c>
      <c r="BE12" s="165">
        <f t="shared" si="3"/>
        <v>0</v>
      </c>
      <c r="BF12" s="165">
        <f t="shared" si="3"/>
        <v>0</v>
      </c>
      <c r="BG12" s="165">
        <f t="shared" si="3"/>
        <v>0</v>
      </c>
      <c r="BH12" s="165">
        <f t="shared" si="3"/>
        <v>0</v>
      </c>
      <c r="BI12" s="165">
        <f t="shared" si="3"/>
        <v>0</v>
      </c>
      <c r="BJ12" s="165">
        <f t="shared" si="3"/>
        <v>0</v>
      </c>
      <c r="BK12" s="165">
        <f t="shared" si="3"/>
        <v>0</v>
      </c>
      <c r="BL12" s="165">
        <f t="shared" si="3"/>
        <v>0</v>
      </c>
      <c r="BM12" s="165">
        <f t="shared" si="3"/>
        <v>0</v>
      </c>
      <c r="BN12" s="165">
        <f t="shared" si="3"/>
        <v>0</v>
      </c>
      <c r="BO12" s="165">
        <f t="shared" si="3"/>
        <v>0</v>
      </c>
    </row>
    <row r="13">
      <c r="A13" s="76" t="s">
        <v>213</v>
      </c>
      <c r="B13" s="76"/>
      <c r="C13" s="166"/>
      <c r="D13" s="70"/>
      <c r="E13" s="70"/>
      <c r="F13" s="70"/>
      <c r="G13" s="70"/>
      <c r="H13" s="167">
        <f t="shared" ref="H13:BO13" si="4">SUM(H10:H12)</f>
        <v>35833.33333</v>
      </c>
      <c r="I13" s="167">
        <f t="shared" si="4"/>
        <v>73333.33333</v>
      </c>
      <c r="J13" s="167">
        <f t="shared" si="4"/>
        <v>73333.33333</v>
      </c>
      <c r="K13" s="167">
        <f t="shared" si="4"/>
        <v>90833.33333</v>
      </c>
      <c r="L13" s="167">
        <f t="shared" si="4"/>
        <v>113333.3333</v>
      </c>
      <c r="M13" s="167">
        <f t="shared" si="4"/>
        <v>147500</v>
      </c>
      <c r="N13" s="167">
        <f t="shared" si="4"/>
        <v>0</v>
      </c>
      <c r="O13" s="167">
        <f t="shared" si="4"/>
        <v>0</v>
      </c>
      <c r="P13" s="167">
        <f t="shared" si="4"/>
        <v>0</v>
      </c>
      <c r="Q13" s="167">
        <f t="shared" si="4"/>
        <v>0</v>
      </c>
      <c r="R13" s="167">
        <f t="shared" si="4"/>
        <v>0</v>
      </c>
      <c r="S13" s="167">
        <f t="shared" si="4"/>
        <v>0</v>
      </c>
      <c r="T13" s="167">
        <f t="shared" si="4"/>
        <v>0</v>
      </c>
      <c r="U13" s="167">
        <f t="shared" si="4"/>
        <v>0</v>
      </c>
      <c r="V13" s="167">
        <f t="shared" si="4"/>
        <v>0</v>
      </c>
      <c r="W13" s="167">
        <f t="shared" si="4"/>
        <v>0</v>
      </c>
      <c r="X13" s="167">
        <f t="shared" si="4"/>
        <v>0</v>
      </c>
      <c r="Y13" s="167">
        <f t="shared" si="4"/>
        <v>0</v>
      </c>
      <c r="Z13" s="167">
        <f t="shared" si="4"/>
        <v>0</v>
      </c>
      <c r="AA13" s="167">
        <f t="shared" si="4"/>
        <v>0</v>
      </c>
      <c r="AB13" s="167">
        <f t="shared" si="4"/>
        <v>0</v>
      </c>
      <c r="AC13" s="167">
        <f t="shared" si="4"/>
        <v>0</v>
      </c>
      <c r="AD13" s="167">
        <f t="shared" si="4"/>
        <v>0</v>
      </c>
      <c r="AE13" s="167">
        <f t="shared" si="4"/>
        <v>0</v>
      </c>
      <c r="AF13" s="167">
        <f t="shared" si="4"/>
        <v>0</v>
      </c>
      <c r="AG13" s="167">
        <f t="shared" si="4"/>
        <v>0</v>
      </c>
      <c r="AH13" s="167">
        <f t="shared" si="4"/>
        <v>0</v>
      </c>
      <c r="AI13" s="167">
        <f t="shared" si="4"/>
        <v>0</v>
      </c>
      <c r="AJ13" s="167">
        <f t="shared" si="4"/>
        <v>0</v>
      </c>
      <c r="AK13" s="167">
        <f t="shared" si="4"/>
        <v>0</v>
      </c>
      <c r="AL13" s="167">
        <f t="shared" si="4"/>
        <v>0</v>
      </c>
      <c r="AM13" s="167">
        <f t="shared" si="4"/>
        <v>0</v>
      </c>
      <c r="AN13" s="167">
        <f t="shared" si="4"/>
        <v>0</v>
      </c>
      <c r="AO13" s="167">
        <f t="shared" si="4"/>
        <v>0</v>
      </c>
      <c r="AP13" s="167">
        <f t="shared" si="4"/>
        <v>0</v>
      </c>
      <c r="AQ13" s="167">
        <f t="shared" si="4"/>
        <v>0</v>
      </c>
      <c r="AR13" s="167">
        <f t="shared" si="4"/>
        <v>0</v>
      </c>
      <c r="AS13" s="167">
        <f t="shared" si="4"/>
        <v>0</v>
      </c>
      <c r="AT13" s="167">
        <f t="shared" si="4"/>
        <v>0</v>
      </c>
      <c r="AU13" s="167">
        <f t="shared" si="4"/>
        <v>0</v>
      </c>
      <c r="AV13" s="167">
        <f t="shared" si="4"/>
        <v>0</v>
      </c>
      <c r="AW13" s="167">
        <f t="shared" si="4"/>
        <v>0</v>
      </c>
      <c r="AX13" s="167">
        <f t="shared" si="4"/>
        <v>0</v>
      </c>
      <c r="AY13" s="167">
        <f t="shared" si="4"/>
        <v>0</v>
      </c>
      <c r="AZ13" s="167">
        <f t="shared" si="4"/>
        <v>0</v>
      </c>
      <c r="BA13" s="167">
        <f t="shared" si="4"/>
        <v>0</v>
      </c>
      <c r="BB13" s="167">
        <f t="shared" si="4"/>
        <v>0</v>
      </c>
      <c r="BC13" s="167">
        <f t="shared" si="4"/>
        <v>0</v>
      </c>
      <c r="BD13" s="167">
        <f t="shared" si="4"/>
        <v>0</v>
      </c>
      <c r="BE13" s="167">
        <f t="shared" si="4"/>
        <v>0</v>
      </c>
      <c r="BF13" s="167">
        <f t="shared" si="4"/>
        <v>0</v>
      </c>
      <c r="BG13" s="167">
        <f t="shared" si="4"/>
        <v>0</v>
      </c>
      <c r="BH13" s="167">
        <f t="shared" si="4"/>
        <v>0</v>
      </c>
      <c r="BI13" s="167">
        <f t="shared" si="4"/>
        <v>0</v>
      </c>
      <c r="BJ13" s="167">
        <f t="shared" si="4"/>
        <v>0</v>
      </c>
      <c r="BK13" s="167">
        <f t="shared" si="4"/>
        <v>0</v>
      </c>
      <c r="BL13" s="167">
        <f t="shared" si="4"/>
        <v>0</v>
      </c>
      <c r="BM13" s="167">
        <f t="shared" si="4"/>
        <v>0</v>
      </c>
      <c r="BN13" s="167">
        <f t="shared" si="4"/>
        <v>0</v>
      </c>
      <c r="BO13" s="167">
        <f t="shared" si="4"/>
        <v>0</v>
      </c>
    </row>
    <row r="14">
      <c r="A14" s="91" t="s">
        <v>214</v>
      </c>
      <c r="B14" s="91"/>
      <c r="C14" s="168"/>
      <c r="D14" s="168"/>
      <c r="E14" s="169"/>
      <c r="F14" s="169"/>
      <c r="G14" s="169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</row>
    <row r="15">
      <c r="A15" s="4" t="s">
        <v>215</v>
      </c>
      <c r="B15" s="4"/>
      <c r="C15" s="170">
        <f t="shared" ref="C15:G15" si="5">C135</f>
        <v>0</v>
      </c>
      <c r="D15" s="170">
        <f t="shared" si="5"/>
        <v>0</v>
      </c>
      <c r="E15" s="170">
        <f t="shared" si="5"/>
        <v>0</v>
      </c>
      <c r="F15" s="170">
        <f t="shared" si="5"/>
        <v>0</v>
      </c>
      <c r="G15" s="170">
        <f t="shared" si="5"/>
        <v>0</v>
      </c>
      <c r="H15" s="12">
        <f t="shared" ref="H15:S15" si="6">H13*$C$15</f>
        <v>0</v>
      </c>
      <c r="I15" s="12">
        <f t="shared" si="6"/>
        <v>0</v>
      </c>
      <c r="J15" s="12">
        <f t="shared" si="6"/>
        <v>0</v>
      </c>
      <c r="K15" s="12">
        <f t="shared" si="6"/>
        <v>0</v>
      </c>
      <c r="L15" s="12">
        <f t="shared" si="6"/>
        <v>0</v>
      </c>
      <c r="M15" s="12">
        <f t="shared" si="6"/>
        <v>0</v>
      </c>
      <c r="N15" s="12">
        <f t="shared" si="6"/>
        <v>0</v>
      </c>
      <c r="O15" s="12">
        <f t="shared" si="6"/>
        <v>0</v>
      </c>
      <c r="P15" s="12">
        <f t="shared" si="6"/>
        <v>0</v>
      </c>
      <c r="Q15" s="12">
        <f t="shared" si="6"/>
        <v>0</v>
      </c>
      <c r="R15" s="12">
        <f t="shared" si="6"/>
        <v>0</v>
      </c>
      <c r="S15" s="12">
        <f t="shared" si="6"/>
        <v>0</v>
      </c>
      <c r="T15" s="12">
        <f t="shared" ref="T15:AE15" si="7">T13*$D$15</f>
        <v>0</v>
      </c>
      <c r="U15" s="12">
        <f t="shared" si="7"/>
        <v>0</v>
      </c>
      <c r="V15" s="12">
        <f t="shared" si="7"/>
        <v>0</v>
      </c>
      <c r="W15" s="12">
        <f t="shared" si="7"/>
        <v>0</v>
      </c>
      <c r="X15" s="12">
        <f t="shared" si="7"/>
        <v>0</v>
      </c>
      <c r="Y15" s="12">
        <f t="shared" si="7"/>
        <v>0</v>
      </c>
      <c r="Z15" s="12">
        <f t="shared" si="7"/>
        <v>0</v>
      </c>
      <c r="AA15" s="12">
        <f t="shared" si="7"/>
        <v>0</v>
      </c>
      <c r="AB15" s="12">
        <f t="shared" si="7"/>
        <v>0</v>
      </c>
      <c r="AC15" s="12">
        <f t="shared" si="7"/>
        <v>0</v>
      </c>
      <c r="AD15" s="12">
        <f t="shared" si="7"/>
        <v>0</v>
      </c>
      <c r="AE15" s="12">
        <f t="shared" si="7"/>
        <v>0</v>
      </c>
      <c r="AF15" s="12">
        <f t="shared" ref="AF15:AQ15" si="8">AF13*$E$15</f>
        <v>0</v>
      </c>
      <c r="AG15" s="12">
        <f t="shared" si="8"/>
        <v>0</v>
      </c>
      <c r="AH15" s="12">
        <f t="shared" si="8"/>
        <v>0</v>
      </c>
      <c r="AI15" s="12">
        <f t="shared" si="8"/>
        <v>0</v>
      </c>
      <c r="AJ15" s="12">
        <f t="shared" si="8"/>
        <v>0</v>
      </c>
      <c r="AK15" s="12">
        <f t="shared" si="8"/>
        <v>0</v>
      </c>
      <c r="AL15" s="12">
        <f t="shared" si="8"/>
        <v>0</v>
      </c>
      <c r="AM15" s="12">
        <f t="shared" si="8"/>
        <v>0</v>
      </c>
      <c r="AN15" s="12">
        <f t="shared" si="8"/>
        <v>0</v>
      </c>
      <c r="AO15" s="12">
        <f t="shared" si="8"/>
        <v>0</v>
      </c>
      <c r="AP15" s="12">
        <f t="shared" si="8"/>
        <v>0</v>
      </c>
      <c r="AQ15" s="12">
        <f t="shared" si="8"/>
        <v>0</v>
      </c>
      <c r="AR15" s="12">
        <f t="shared" ref="AR15:BC15" si="9">AR13*$F$15</f>
        <v>0</v>
      </c>
      <c r="AS15" s="12">
        <f t="shared" si="9"/>
        <v>0</v>
      </c>
      <c r="AT15" s="12">
        <f t="shared" si="9"/>
        <v>0</v>
      </c>
      <c r="AU15" s="12">
        <f t="shared" si="9"/>
        <v>0</v>
      </c>
      <c r="AV15" s="12">
        <f t="shared" si="9"/>
        <v>0</v>
      </c>
      <c r="AW15" s="12">
        <f t="shared" si="9"/>
        <v>0</v>
      </c>
      <c r="AX15" s="12">
        <f t="shared" si="9"/>
        <v>0</v>
      </c>
      <c r="AY15" s="12">
        <f t="shared" si="9"/>
        <v>0</v>
      </c>
      <c r="AZ15" s="12">
        <f t="shared" si="9"/>
        <v>0</v>
      </c>
      <c r="BA15" s="12">
        <f t="shared" si="9"/>
        <v>0</v>
      </c>
      <c r="BB15" s="12">
        <f t="shared" si="9"/>
        <v>0</v>
      </c>
      <c r="BC15" s="12">
        <f t="shared" si="9"/>
        <v>0</v>
      </c>
      <c r="BD15" s="12">
        <f t="shared" ref="BD15:BO15" si="10">BD13*$G$15</f>
        <v>0</v>
      </c>
      <c r="BE15" s="12">
        <f t="shared" si="10"/>
        <v>0</v>
      </c>
      <c r="BF15" s="12">
        <f t="shared" si="10"/>
        <v>0</v>
      </c>
      <c r="BG15" s="12">
        <f t="shared" si="10"/>
        <v>0</v>
      </c>
      <c r="BH15" s="12">
        <f t="shared" si="10"/>
        <v>0</v>
      </c>
      <c r="BI15" s="12">
        <f t="shared" si="10"/>
        <v>0</v>
      </c>
      <c r="BJ15" s="12">
        <f t="shared" si="10"/>
        <v>0</v>
      </c>
      <c r="BK15" s="12">
        <f t="shared" si="10"/>
        <v>0</v>
      </c>
      <c r="BL15" s="12">
        <f t="shared" si="10"/>
        <v>0</v>
      </c>
      <c r="BM15" s="12">
        <f t="shared" si="10"/>
        <v>0</v>
      </c>
      <c r="BN15" s="12">
        <f t="shared" si="10"/>
        <v>0</v>
      </c>
      <c r="BO15" s="12">
        <f t="shared" si="10"/>
        <v>0</v>
      </c>
    </row>
    <row r="16">
      <c r="A16" s="171" t="s">
        <v>216</v>
      </c>
      <c r="B16" s="171"/>
      <c r="C16" s="172">
        <v>0.0</v>
      </c>
      <c r="D16" s="172">
        <v>0.0</v>
      </c>
      <c r="E16" s="172">
        <f t="shared" ref="E16:G16" si="11">D16</f>
        <v>0</v>
      </c>
      <c r="F16" s="172">
        <f t="shared" si="11"/>
        <v>0</v>
      </c>
      <c r="G16" s="172">
        <f t="shared" si="11"/>
        <v>0</v>
      </c>
      <c r="H16" s="12">
        <f t="shared" ref="H16:S16" si="12">H20*$C$16</f>
        <v>0</v>
      </c>
      <c r="I16" s="12">
        <f t="shared" si="12"/>
        <v>0</v>
      </c>
      <c r="J16" s="12">
        <f t="shared" si="12"/>
        <v>0</v>
      </c>
      <c r="K16" s="12">
        <f t="shared" si="12"/>
        <v>0</v>
      </c>
      <c r="L16" s="12">
        <f t="shared" si="12"/>
        <v>0</v>
      </c>
      <c r="M16" s="12">
        <f t="shared" si="12"/>
        <v>0</v>
      </c>
      <c r="N16" s="12">
        <f t="shared" si="12"/>
        <v>0</v>
      </c>
      <c r="O16" s="12">
        <f t="shared" si="12"/>
        <v>0</v>
      </c>
      <c r="P16" s="12">
        <f t="shared" si="12"/>
        <v>0</v>
      </c>
      <c r="Q16" s="12">
        <f t="shared" si="12"/>
        <v>0</v>
      </c>
      <c r="R16" s="12">
        <f t="shared" si="12"/>
        <v>0</v>
      </c>
      <c r="S16" s="12">
        <f t="shared" si="12"/>
        <v>0</v>
      </c>
      <c r="T16" s="12">
        <f t="shared" ref="T16:AE16" si="13">T20*$D$16</f>
        <v>0</v>
      </c>
      <c r="U16" s="12">
        <f t="shared" si="13"/>
        <v>0</v>
      </c>
      <c r="V16" s="12">
        <f t="shared" si="13"/>
        <v>0</v>
      </c>
      <c r="W16" s="12">
        <f t="shared" si="13"/>
        <v>0</v>
      </c>
      <c r="X16" s="12">
        <f t="shared" si="13"/>
        <v>0</v>
      </c>
      <c r="Y16" s="12">
        <f t="shared" si="13"/>
        <v>0</v>
      </c>
      <c r="Z16" s="12">
        <f t="shared" si="13"/>
        <v>0</v>
      </c>
      <c r="AA16" s="12">
        <f t="shared" si="13"/>
        <v>0</v>
      </c>
      <c r="AB16" s="12">
        <f t="shared" si="13"/>
        <v>0</v>
      </c>
      <c r="AC16" s="12">
        <f t="shared" si="13"/>
        <v>0</v>
      </c>
      <c r="AD16" s="12">
        <f t="shared" si="13"/>
        <v>0</v>
      </c>
      <c r="AE16" s="12">
        <f t="shared" si="13"/>
        <v>0</v>
      </c>
      <c r="AF16" s="12">
        <f t="shared" ref="AF16:AQ16" si="14">AF20*$E$16</f>
        <v>0</v>
      </c>
      <c r="AG16" s="12">
        <f t="shared" si="14"/>
        <v>0</v>
      </c>
      <c r="AH16" s="12">
        <f t="shared" si="14"/>
        <v>0</v>
      </c>
      <c r="AI16" s="12">
        <f t="shared" si="14"/>
        <v>0</v>
      </c>
      <c r="AJ16" s="12">
        <f t="shared" si="14"/>
        <v>0</v>
      </c>
      <c r="AK16" s="12">
        <f t="shared" si="14"/>
        <v>0</v>
      </c>
      <c r="AL16" s="12">
        <f t="shared" si="14"/>
        <v>0</v>
      </c>
      <c r="AM16" s="12">
        <f t="shared" si="14"/>
        <v>0</v>
      </c>
      <c r="AN16" s="12">
        <f t="shared" si="14"/>
        <v>0</v>
      </c>
      <c r="AO16" s="12">
        <f t="shared" si="14"/>
        <v>0</v>
      </c>
      <c r="AP16" s="12">
        <f t="shared" si="14"/>
        <v>0</v>
      </c>
      <c r="AQ16" s="12">
        <f t="shared" si="14"/>
        <v>0</v>
      </c>
      <c r="AR16" s="12">
        <f t="shared" ref="AR16:BC16" si="15">AR20*$F$16</f>
        <v>0</v>
      </c>
      <c r="AS16" s="12">
        <f t="shared" si="15"/>
        <v>0</v>
      </c>
      <c r="AT16" s="12">
        <f t="shared" si="15"/>
        <v>0</v>
      </c>
      <c r="AU16" s="12">
        <f t="shared" si="15"/>
        <v>0</v>
      </c>
      <c r="AV16" s="12">
        <f t="shared" si="15"/>
        <v>0</v>
      </c>
      <c r="AW16" s="12">
        <f t="shared" si="15"/>
        <v>0</v>
      </c>
      <c r="AX16" s="12">
        <f t="shared" si="15"/>
        <v>0</v>
      </c>
      <c r="AY16" s="12">
        <f t="shared" si="15"/>
        <v>0</v>
      </c>
      <c r="AZ16" s="12">
        <f t="shared" si="15"/>
        <v>0</v>
      </c>
      <c r="BA16" s="12">
        <f t="shared" si="15"/>
        <v>0</v>
      </c>
      <c r="BB16" s="12">
        <f t="shared" si="15"/>
        <v>0</v>
      </c>
      <c r="BC16" s="12">
        <f t="shared" si="15"/>
        <v>0</v>
      </c>
      <c r="BD16" s="12">
        <f t="shared" ref="BD16:BO16" si="16">BD20*$G$16</f>
        <v>0</v>
      </c>
      <c r="BE16" s="12">
        <f t="shared" si="16"/>
        <v>0</v>
      </c>
      <c r="BF16" s="12">
        <f t="shared" si="16"/>
        <v>0</v>
      </c>
      <c r="BG16" s="12">
        <f t="shared" si="16"/>
        <v>0</v>
      </c>
      <c r="BH16" s="12">
        <f t="shared" si="16"/>
        <v>0</v>
      </c>
      <c r="BI16" s="12">
        <f t="shared" si="16"/>
        <v>0</v>
      </c>
      <c r="BJ16" s="12">
        <f t="shared" si="16"/>
        <v>0</v>
      </c>
      <c r="BK16" s="12">
        <f t="shared" si="16"/>
        <v>0</v>
      </c>
      <c r="BL16" s="12">
        <f t="shared" si="16"/>
        <v>0</v>
      </c>
      <c r="BM16" s="12">
        <f t="shared" si="16"/>
        <v>0</v>
      </c>
      <c r="BN16" s="12">
        <f t="shared" si="16"/>
        <v>0</v>
      </c>
      <c r="BO16" s="12">
        <f t="shared" si="16"/>
        <v>0</v>
      </c>
    </row>
    <row r="17">
      <c r="A17" s="76" t="s">
        <v>217</v>
      </c>
      <c r="B17" s="76"/>
      <c r="C17" s="122"/>
      <c r="D17" s="122"/>
      <c r="E17" s="173"/>
      <c r="F17" s="173"/>
      <c r="G17" s="173"/>
      <c r="H17" s="174">
        <f t="shared" ref="H17:BO17" si="17">SUM(H15:H16)</f>
        <v>0</v>
      </c>
      <c r="I17" s="174">
        <f t="shared" si="17"/>
        <v>0</v>
      </c>
      <c r="J17" s="174">
        <f t="shared" si="17"/>
        <v>0</v>
      </c>
      <c r="K17" s="174">
        <f t="shared" si="17"/>
        <v>0</v>
      </c>
      <c r="L17" s="174">
        <f t="shared" si="17"/>
        <v>0</v>
      </c>
      <c r="M17" s="174">
        <f t="shared" si="17"/>
        <v>0</v>
      </c>
      <c r="N17" s="174">
        <f t="shared" si="17"/>
        <v>0</v>
      </c>
      <c r="O17" s="174">
        <f t="shared" si="17"/>
        <v>0</v>
      </c>
      <c r="P17" s="174">
        <f t="shared" si="17"/>
        <v>0</v>
      </c>
      <c r="Q17" s="174">
        <f t="shared" si="17"/>
        <v>0</v>
      </c>
      <c r="R17" s="174">
        <f t="shared" si="17"/>
        <v>0</v>
      </c>
      <c r="S17" s="174">
        <f t="shared" si="17"/>
        <v>0</v>
      </c>
      <c r="T17" s="174">
        <f t="shared" si="17"/>
        <v>0</v>
      </c>
      <c r="U17" s="174">
        <f t="shared" si="17"/>
        <v>0</v>
      </c>
      <c r="V17" s="174">
        <f t="shared" si="17"/>
        <v>0</v>
      </c>
      <c r="W17" s="174">
        <f t="shared" si="17"/>
        <v>0</v>
      </c>
      <c r="X17" s="174">
        <f t="shared" si="17"/>
        <v>0</v>
      </c>
      <c r="Y17" s="174">
        <f t="shared" si="17"/>
        <v>0</v>
      </c>
      <c r="Z17" s="174">
        <f t="shared" si="17"/>
        <v>0</v>
      </c>
      <c r="AA17" s="174">
        <f t="shared" si="17"/>
        <v>0</v>
      </c>
      <c r="AB17" s="174">
        <f t="shared" si="17"/>
        <v>0</v>
      </c>
      <c r="AC17" s="174">
        <f t="shared" si="17"/>
        <v>0</v>
      </c>
      <c r="AD17" s="174">
        <f t="shared" si="17"/>
        <v>0</v>
      </c>
      <c r="AE17" s="174">
        <f t="shared" si="17"/>
        <v>0</v>
      </c>
      <c r="AF17" s="174">
        <f t="shared" si="17"/>
        <v>0</v>
      </c>
      <c r="AG17" s="174">
        <f t="shared" si="17"/>
        <v>0</v>
      </c>
      <c r="AH17" s="174">
        <f t="shared" si="17"/>
        <v>0</v>
      </c>
      <c r="AI17" s="174">
        <f t="shared" si="17"/>
        <v>0</v>
      </c>
      <c r="AJ17" s="174">
        <f t="shared" si="17"/>
        <v>0</v>
      </c>
      <c r="AK17" s="174">
        <f t="shared" si="17"/>
        <v>0</v>
      </c>
      <c r="AL17" s="174">
        <f t="shared" si="17"/>
        <v>0</v>
      </c>
      <c r="AM17" s="174">
        <f t="shared" si="17"/>
        <v>0</v>
      </c>
      <c r="AN17" s="174">
        <f t="shared" si="17"/>
        <v>0</v>
      </c>
      <c r="AO17" s="174">
        <f t="shared" si="17"/>
        <v>0</v>
      </c>
      <c r="AP17" s="174">
        <f t="shared" si="17"/>
        <v>0</v>
      </c>
      <c r="AQ17" s="174">
        <f t="shared" si="17"/>
        <v>0</v>
      </c>
      <c r="AR17" s="174">
        <f t="shared" si="17"/>
        <v>0</v>
      </c>
      <c r="AS17" s="174">
        <f t="shared" si="17"/>
        <v>0</v>
      </c>
      <c r="AT17" s="174">
        <f t="shared" si="17"/>
        <v>0</v>
      </c>
      <c r="AU17" s="174">
        <f t="shared" si="17"/>
        <v>0</v>
      </c>
      <c r="AV17" s="174">
        <f t="shared" si="17"/>
        <v>0</v>
      </c>
      <c r="AW17" s="174">
        <f t="shared" si="17"/>
        <v>0</v>
      </c>
      <c r="AX17" s="174">
        <f t="shared" si="17"/>
        <v>0</v>
      </c>
      <c r="AY17" s="174">
        <f t="shared" si="17"/>
        <v>0</v>
      </c>
      <c r="AZ17" s="174">
        <f t="shared" si="17"/>
        <v>0</v>
      </c>
      <c r="BA17" s="174">
        <f t="shared" si="17"/>
        <v>0</v>
      </c>
      <c r="BB17" s="174">
        <f t="shared" si="17"/>
        <v>0</v>
      </c>
      <c r="BC17" s="174">
        <f t="shared" si="17"/>
        <v>0</v>
      </c>
      <c r="BD17" s="174">
        <f t="shared" si="17"/>
        <v>0</v>
      </c>
      <c r="BE17" s="174">
        <f t="shared" si="17"/>
        <v>0</v>
      </c>
      <c r="BF17" s="174">
        <f t="shared" si="17"/>
        <v>0</v>
      </c>
      <c r="BG17" s="174">
        <f t="shared" si="17"/>
        <v>0</v>
      </c>
      <c r="BH17" s="174">
        <f t="shared" si="17"/>
        <v>0</v>
      </c>
      <c r="BI17" s="174">
        <f t="shared" si="17"/>
        <v>0</v>
      </c>
      <c r="BJ17" s="174">
        <f t="shared" si="17"/>
        <v>0</v>
      </c>
      <c r="BK17" s="174">
        <f t="shared" si="17"/>
        <v>0</v>
      </c>
      <c r="BL17" s="174">
        <f t="shared" si="17"/>
        <v>0</v>
      </c>
      <c r="BM17" s="174">
        <f t="shared" si="17"/>
        <v>0</v>
      </c>
      <c r="BN17" s="174">
        <f t="shared" si="17"/>
        <v>0</v>
      </c>
      <c r="BO17" s="174">
        <f t="shared" si="17"/>
        <v>0</v>
      </c>
    </row>
    <row r="18">
      <c r="A18" s="91" t="s">
        <v>218</v>
      </c>
      <c r="B18" s="91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</row>
    <row r="19">
      <c r="A19" s="74" t="s">
        <v>391</v>
      </c>
      <c r="B19" s="74"/>
      <c r="C19" s="106"/>
      <c r="D19" s="106"/>
      <c r="E19" s="106"/>
      <c r="F19" s="106"/>
      <c r="G19" s="106"/>
      <c r="H19" s="175">
        <f t="shared" ref="H19:BO19" si="18">H23+H24+H38+H52</f>
        <v>2.25</v>
      </c>
      <c r="I19" s="175">
        <f t="shared" si="18"/>
        <v>3</v>
      </c>
      <c r="J19" s="175">
        <f t="shared" si="18"/>
        <v>0</v>
      </c>
      <c r="K19" s="175">
        <f t="shared" si="18"/>
        <v>2.25</v>
      </c>
      <c r="L19" s="175">
        <f t="shared" si="18"/>
        <v>2</v>
      </c>
      <c r="M19" s="175">
        <f t="shared" si="18"/>
        <v>3.5</v>
      </c>
      <c r="N19" s="175">
        <f t="shared" si="18"/>
        <v>-13</v>
      </c>
      <c r="O19" s="175">
        <f t="shared" si="18"/>
        <v>0</v>
      </c>
      <c r="P19" s="175">
        <f t="shared" si="18"/>
        <v>0</v>
      </c>
      <c r="Q19" s="175">
        <f t="shared" si="18"/>
        <v>0</v>
      </c>
      <c r="R19" s="175">
        <f t="shared" si="18"/>
        <v>0</v>
      </c>
      <c r="S19" s="175">
        <f t="shared" si="18"/>
        <v>0</v>
      </c>
      <c r="T19" s="175">
        <f t="shared" si="18"/>
        <v>0</v>
      </c>
      <c r="U19" s="175">
        <f t="shared" si="18"/>
        <v>0</v>
      </c>
      <c r="V19" s="175">
        <f t="shared" si="18"/>
        <v>0</v>
      </c>
      <c r="W19" s="175">
        <f t="shared" si="18"/>
        <v>0</v>
      </c>
      <c r="X19" s="175">
        <f t="shared" si="18"/>
        <v>0</v>
      </c>
      <c r="Y19" s="175">
        <f t="shared" si="18"/>
        <v>0</v>
      </c>
      <c r="Z19" s="175">
        <f t="shared" si="18"/>
        <v>0</v>
      </c>
      <c r="AA19" s="175">
        <f t="shared" si="18"/>
        <v>0</v>
      </c>
      <c r="AB19" s="175">
        <f t="shared" si="18"/>
        <v>0</v>
      </c>
      <c r="AC19" s="175">
        <f t="shared" si="18"/>
        <v>0</v>
      </c>
      <c r="AD19" s="175">
        <f t="shared" si="18"/>
        <v>0</v>
      </c>
      <c r="AE19" s="175">
        <f t="shared" si="18"/>
        <v>0</v>
      </c>
      <c r="AF19" s="175">
        <f t="shared" si="18"/>
        <v>0</v>
      </c>
      <c r="AG19" s="175">
        <f t="shared" si="18"/>
        <v>0</v>
      </c>
      <c r="AH19" s="175">
        <f t="shared" si="18"/>
        <v>0</v>
      </c>
      <c r="AI19" s="175">
        <f t="shared" si="18"/>
        <v>0</v>
      </c>
      <c r="AJ19" s="175">
        <f t="shared" si="18"/>
        <v>0</v>
      </c>
      <c r="AK19" s="175">
        <f t="shared" si="18"/>
        <v>0</v>
      </c>
      <c r="AL19" s="175">
        <f t="shared" si="18"/>
        <v>0</v>
      </c>
      <c r="AM19" s="175">
        <f t="shared" si="18"/>
        <v>0</v>
      </c>
      <c r="AN19" s="175">
        <f t="shared" si="18"/>
        <v>0</v>
      </c>
      <c r="AO19" s="175">
        <f t="shared" si="18"/>
        <v>0</v>
      </c>
      <c r="AP19" s="175">
        <f t="shared" si="18"/>
        <v>0</v>
      </c>
      <c r="AQ19" s="175">
        <f t="shared" si="18"/>
        <v>0</v>
      </c>
      <c r="AR19" s="175">
        <f t="shared" si="18"/>
        <v>0</v>
      </c>
      <c r="AS19" s="175">
        <f t="shared" si="18"/>
        <v>0</v>
      </c>
      <c r="AT19" s="175">
        <f t="shared" si="18"/>
        <v>0</v>
      </c>
      <c r="AU19" s="175">
        <f t="shared" si="18"/>
        <v>0</v>
      </c>
      <c r="AV19" s="175">
        <f t="shared" si="18"/>
        <v>0</v>
      </c>
      <c r="AW19" s="175">
        <f t="shared" si="18"/>
        <v>0</v>
      </c>
      <c r="AX19" s="175">
        <f t="shared" si="18"/>
        <v>0</v>
      </c>
      <c r="AY19" s="175">
        <f t="shared" si="18"/>
        <v>0</v>
      </c>
      <c r="AZ19" s="175">
        <f t="shared" si="18"/>
        <v>0</v>
      </c>
      <c r="BA19" s="175">
        <f t="shared" si="18"/>
        <v>0</v>
      </c>
      <c r="BB19" s="175">
        <f t="shared" si="18"/>
        <v>0</v>
      </c>
      <c r="BC19" s="175">
        <f t="shared" si="18"/>
        <v>0</v>
      </c>
      <c r="BD19" s="175">
        <f t="shared" si="18"/>
        <v>0</v>
      </c>
      <c r="BE19" s="175">
        <f t="shared" si="18"/>
        <v>0</v>
      </c>
      <c r="BF19" s="175">
        <f t="shared" si="18"/>
        <v>0</v>
      </c>
      <c r="BG19" s="175">
        <f t="shared" si="18"/>
        <v>0</v>
      </c>
      <c r="BH19" s="175">
        <f t="shared" si="18"/>
        <v>0</v>
      </c>
      <c r="BI19" s="175">
        <f t="shared" si="18"/>
        <v>0</v>
      </c>
      <c r="BJ19" s="175">
        <f t="shared" si="18"/>
        <v>0</v>
      </c>
      <c r="BK19" s="175">
        <f t="shared" si="18"/>
        <v>0</v>
      </c>
      <c r="BL19" s="175">
        <f t="shared" si="18"/>
        <v>0</v>
      </c>
      <c r="BM19" s="175">
        <f t="shared" si="18"/>
        <v>0</v>
      </c>
      <c r="BN19" s="175">
        <f t="shared" si="18"/>
        <v>0</v>
      </c>
      <c r="BO19" s="175">
        <f t="shared" si="18"/>
        <v>0</v>
      </c>
    </row>
    <row r="20">
      <c r="A20" s="76" t="s">
        <v>392</v>
      </c>
      <c r="B20" s="76"/>
      <c r="C20" s="70"/>
      <c r="D20" s="70"/>
      <c r="E20" s="70"/>
      <c r="F20" s="70"/>
      <c r="G20" s="70"/>
      <c r="H20" s="176">
        <f>H19</f>
        <v>2.25</v>
      </c>
      <c r="I20" s="176">
        <f t="shared" ref="I20:BO20" si="19">I19+H20</f>
        <v>5.25</v>
      </c>
      <c r="J20" s="176">
        <f t="shared" si="19"/>
        <v>5.25</v>
      </c>
      <c r="K20" s="176">
        <f t="shared" si="19"/>
        <v>7.5</v>
      </c>
      <c r="L20" s="176">
        <f t="shared" si="19"/>
        <v>9.5</v>
      </c>
      <c r="M20" s="176">
        <f t="shared" si="19"/>
        <v>13</v>
      </c>
      <c r="N20" s="176">
        <f t="shared" si="19"/>
        <v>0</v>
      </c>
      <c r="O20" s="176">
        <f t="shared" si="19"/>
        <v>0</v>
      </c>
      <c r="P20" s="176">
        <f t="shared" si="19"/>
        <v>0</v>
      </c>
      <c r="Q20" s="176">
        <f t="shared" si="19"/>
        <v>0</v>
      </c>
      <c r="R20" s="176">
        <f t="shared" si="19"/>
        <v>0</v>
      </c>
      <c r="S20" s="176">
        <f t="shared" si="19"/>
        <v>0</v>
      </c>
      <c r="T20" s="176">
        <f t="shared" si="19"/>
        <v>0</v>
      </c>
      <c r="U20" s="176">
        <f t="shared" si="19"/>
        <v>0</v>
      </c>
      <c r="V20" s="176">
        <f t="shared" si="19"/>
        <v>0</v>
      </c>
      <c r="W20" s="176">
        <f t="shared" si="19"/>
        <v>0</v>
      </c>
      <c r="X20" s="176">
        <f t="shared" si="19"/>
        <v>0</v>
      </c>
      <c r="Y20" s="176">
        <f t="shared" si="19"/>
        <v>0</v>
      </c>
      <c r="Z20" s="176">
        <f t="shared" si="19"/>
        <v>0</v>
      </c>
      <c r="AA20" s="176">
        <f t="shared" si="19"/>
        <v>0</v>
      </c>
      <c r="AB20" s="176">
        <f t="shared" si="19"/>
        <v>0</v>
      </c>
      <c r="AC20" s="176">
        <f t="shared" si="19"/>
        <v>0</v>
      </c>
      <c r="AD20" s="176">
        <f t="shared" si="19"/>
        <v>0</v>
      </c>
      <c r="AE20" s="176">
        <f t="shared" si="19"/>
        <v>0</v>
      </c>
      <c r="AF20" s="176">
        <f t="shared" si="19"/>
        <v>0</v>
      </c>
      <c r="AG20" s="176">
        <f t="shared" si="19"/>
        <v>0</v>
      </c>
      <c r="AH20" s="176">
        <f t="shared" si="19"/>
        <v>0</v>
      </c>
      <c r="AI20" s="176">
        <f t="shared" si="19"/>
        <v>0</v>
      </c>
      <c r="AJ20" s="176">
        <f t="shared" si="19"/>
        <v>0</v>
      </c>
      <c r="AK20" s="176">
        <f t="shared" si="19"/>
        <v>0</v>
      </c>
      <c r="AL20" s="176">
        <f t="shared" si="19"/>
        <v>0</v>
      </c>
      <c r="AM20" s="176">
        <f t="shared" si="19"/>
        <v>0</v>
      </c>
      <c r="AN20" s="176">
        <f t="shared" si="19"/>
        <v>0</v>
      </c>
      <c r="AO20" s="176">
        <f t="shared" si="19"/>
        <v>0</v>
      </c>
      <c r="AP20" s="176">
        <f t="shared" si="19"/>
        <v>0</v>
      </c>
      <c r="AQ20" s="176">
        <f t="shared" si="19"/>
        <v>0</v>
      </c>
      <c r="AR20" s="176">
        <f t="shared" si="19"/>
        <v>0</v>
      </c>
      <c r="AS20" s="176">
        <f t="shared" si="19"/>
        <v>0</v>
      </c>
      <c r="AT20" s="176">
        <f t="shared" si="19"/>
        <v>0</v>
      </c>
      <c r="AU20" s="176">
        <f t="shared" si="19"/>
        <v>0</v>
      </c>
      <c r="AV20" s="176">
        <f t="shared" si="19"/>
        <v>0</v>
      </c>
      <c r="AW20" s="176">
        <f t="shared" si="19"/>
        <v>0</v>
      </c>
      <c r="AX20" s="176">
        <f t="shared" si="19"/>
        <v>0</v>
      </c>
      <c r="AY20" s="176">
        <f t="shared" si="19"/>
        <v>0</v>
      </c>
      <c r="AZ20" s="176">
        <f t="shared" si="19"/>
        <v>0</v>
      </c>
      <c r="BA20" s="176">
        <f t="shared" si="19"/>
        <v>0</v>
      </c>
      <c r="BB20" s="176">
        <f t="shared" si="19"/>
        <v>0</v>
      </c>
      <c r="BC20" s="176">
        <f t="shared" si="19"/>
        <v>0</v>
      </c>
      <c r="BD20" s="176">
        <f t="shared" si="19"/>
        <v>0</v>
      </c>
      <c r="BE20" s="176">
        <f t="shared" si="19"/>
        <v>0</v>
      </c>
      <c r="BF20" s="176">
        <f t="shared" si="19"/>
        <v>0</v>
      </c>
      <c r="BG20" s="176">
        <f t="shared" si="19"/>
        <v>0</v>
      </c>
      <c r="BH20" s="176">
        <f t="shared" si="19"/>
        <v>0</v>
      </c>
      <c r="BI20" s="176">
        <f t="shared" si="19"/>
        <v>0</v>
      </c>
      <c r="BJ20" s="176">
        <f t="shared" si="19"/>
        <v>0</v>
      </c>
      <c r="BK20" s="176">
        <f t="shared" si="19"/>
        <v>0</v>
      </c>
      <c r="BL20" s="176">
        <f t="shared" si="19"/>
        <v>0</v>
      </c>
      <c r="BM20" s="176">
        <f t="shared" si="19"/>
        <v>0</v>
      </c>
      <c r="BN20" s="176">
        <f t="shared" si="19"/>
        <v>0</v>
      </c>
      <c r="BO20" s="176">
        <f t="shared" si="19"/>
        <v>0</v>
      </c>
    </row>
    <row r="21" ht="15.75" customHeight="1">
      <c r="A21" s="71" t="s">
        <v>221</v>
      </c>
      <c r="B21" s="71"/>
      <c r="C21" s="164"/>
      <c r="D21" s="164"/>
      <c r="E21" s="164"/>
      <c r="F21" s="164"/>
      <c r="G21" s="164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</row>
    <row r="22" ht="15.75" customHeight="1">
      <c r="A22" s="1" t="s">
        <v>222</v>
      </c>
      <c r="B22" s="1"/>
      <c r="C22" s="70"/>
      <c r="D22" s="70"/>
      <c r="E22" s="70"/>
      <c r="F22" s="70"/>
      <c r="G22" s="70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</row>
    <row r="23" ht="15.75" customHeight="1">
      <c r="A23" s="79" t="s">
        <v>223</v>
      </c>
      <c r="B23" s="79"/>
      <c r="C23" s="110"/>
      <c r="D23" s="110"/>
      <c r="E23" s="110"/>
      <c r="F23" s="110"/>
      <c r="G23" s="110"/>
      <c r="H23" s="178">
        <f t="shared" ref="H23:H24" si="21">H77</f>
        <v>1.25</v>
      </c>
      <c r="I23" s="178">
        <f t="shared" ref="I23:BO23" si="20">+I25-H25</f>
        <v>0</v>
      </c>
      <c r="J23" s="178">
        <f t="shared" si="20"/>
        <v>0</v>
      </c>
      <c r="K23" s="178">
        <f t="shared" si="20"/>
        <v>0.25</v>
      </c>
      <c r="L23" s="178">
        <f t="shared" si="20"/>
        <v>0</v>
      </c>
      <c r="M23" s="178">
        <f t="shared" si="20"/>
        <v>2.5</v>
      </c>
      <c r="N23" s="178">
        <f t="shared" si="20"/>
        <v>-4</v>
      </c>
      <c r="O23" s="178">
        <f t="shared" si="20"/>
        <v>0</v>
      </c>
      <c r="P23" s="178">
        <f t="shared" si="20"/>
        <v>0</v>
      </c>
      <c r="Q23" s="178">
        <f t="shared" si="20"/>
        <v>0</v>
      </c>
      <c r="R23" s="178">
        <f t="shared" si="20"/>
        <v>0</v>
      </c>
      <c r="S23" s="178">
        <f t="shared" si="20"/>
        <v>0</v>
      </c>
      <c r="T23" s="178">
        <f t="shared" si="20"/>
        <v>0</v>
      </c>
      <c r="U23" s="178">
        <f t="shared" si="20"/>
        <v>0</v>
      </c>
      <c r="V23" s="178">
        <f t="shared" si="20"/>
        <v>0</v>
      </c>
      <c r="W23" s="178">
        <f t="shared" si="20"/>
        <v>0</v>
      </c>
      <c r="X23" s="178">
        <f t="shared" si="20"/>
        <v>0</v>
      </c>
      <c r="Y23" s="178">
        <f t="shared" si="20"/>
        <v>0</v>
      </c>
      <c r="Z23" s="178">
        <f t="shared" si="20"/>
        <v>0</v>
      </c>
      <c r="AA23" s="178">
        <f t="shared" si="20"/>
        <v>0</v>
      </c>
      <c r="AB23" s="178">
        <f t="shared" si="20"/>
        <v>0</v>
      </c>
      <c r="AC23" s="178">
        <f t="shared" si="20"/>
        <v>0</v>
      </c>
      <c r="AD23" s="178">
        <f t="shared" si="20"/>
        <v>0</v>
      </c>
      <c r="AE23" s="178">
        <f t="shared" si="20"/>
        <v>0</v>
      </c>
      <c r="AF23" s="178">
        <f t="shared" si="20"/>
        <v>0</v>
      </c>
      <c r="AG23" s="178">
        <f t="shared" si="20"/>
        <v>0</v>
      </c>
      <c r="AH23" s="178">
        <f t="shared" si="20"/>
        <v>0</v>
      </c>
      <c r="AI23" s="178">
        <f t="shared" si="20"/>
        <v>0</v>
      </c>
      <c r="AJ23" s="178">
        <f t="shared" si="20"/>
        <v>0</v>
      </c>
      <c r="AK23" s="178">
        <f t="shared" si="20"/>
        <v>0</v>
      </c>
      <c r="AL23" s="178">
        <f t="shared" si="20"/>
        <v>0</v>
      </c>
      <c r="AM23" s="178">
        <f t="shared" si="20"/>
        <v>0</v>
      </c>
      <c r="AN23" s="178">
        <f t="shared" si="20"/>
        <v>0</v>
      </c>
      <c r="AO23" s="178">
        <f t="shared" si="20"/>
        <v>0</v>
      </c>
      <c r="AP23" s="178">
        <f t="shared" si="20"/>
        <v>0</v>
      </c>
      <c r="AQ23" s="178">
        <f t="shared" si="20"/>
        <v>0</v>
      </c>
      <c r="AR23" s="178">
        <f t="shared" si="20"/>
        <v>0</v>
      </c>
      <c r="AS23" s="178">
        <f t="shared" si="20"/>
        <v>0</v>
      </c>
      <c r="AT23" s="178">
        <f t="shared" si="20"/>
        <v>0</v>
      </c>
      <c r="AU23" s="178">
        <f t="shared" si="20"/>
        <v>0</v>
      </c>
      <c r="AV23" s="178">
        <f t="shared" si="20"/>
        <v>0</v>
      </c>
      <c r="AW23" s="178">
        <f t="shared" si="20"/>
        <v>0</v>
      </c>
      <c r="AX23" s="178">
        <f t="shared" si="20"/>
        <v>0</v>
      </c>
      <c r="AY23" s="178">
        <f t="shared" si="20"/>
        <v>0</v>
      </c>
      <c r="AZ23" s="178">
        <f t="shared" si="20"/>
        <v>0</v>
      </c>
      <c r="BA23" s="178">
        <f t="shared" si="20"/>
        <v>0</v>
      </c>
      <c r="BB23" s="178">
        <f t="shared" si="20"/>
        <v>0</v>
      </c>
      <c r="BC23" s="178">
        <f t="shared" si="20"/>
        <v>0</v>
      </c>
      <c r="BD23" s="178">
        <f t="shared" si="20"/>
        <v>0</v>
      </c>
      <c r="BE23" s="178">
        <f t="shared" si="20"/>
        <v>0</v>
      </c>
      <c r="BF23" s="178">
        <f t="shared" si="20"/>
        <v>0</v>
      </c>
      <c r="BG23" s="178">
        <f t="shared" si="20"/>
        <v>0</v>
      </c>
      <c r="BH23" s="178">
        <f t="shared" si="20"/>
        <v>0</v>
      </c>
      <c r="BI23" s="178">
        <f t="shared" si="20"/>
        <v>0</v>
      </c>
      <c r="BJ23" s="178">
        <f t="shared" si="20"/>
        <v>0</v>
      </c>
      <c r="BK23" s="178">
        <f t="shared" si="20"/>
        <v>0</v>
      </c>
      <c r="BL23" s="178">
        <f t="shared" si="20"/>
        <v>0</v>
      </c>
      <c r="BM23" s="178">
        <f t="shared" si="20"/>
        <v>0</v>
      </c>
      <c r="BN23" s="178">
        <f t="shared" si="20"/>
        <v>0</v>
      </c>
      <c r="BO23" s="178">
        <f t="shared" si="20"/>
        <v>0</v>
      </c>
    </row>
    <row r="24" ht="15.75" customHeight="1">
      <c r="A24" s="79" t="s">
        <v>224</v>
      </c>
      <c r="B24" s="79"/>
      <c r="C24" s="110"/>
      <c r="D24" s="110"/>
      <c r="E24" s="110"/>
      <c r="F24" s="110"/>
      <c r="G24" s="110"/>
      <c r="H24" s="178">
        <f t="shared" si="21"/>
        <v>0</v>
      </c>
      <c r="I24" s="178">
        <v>0.0</v>
      </c>
      <c r="J24" s="178">
        <v>0.0</v>
      </c>
      <c r="K24" s="178">
        <v>0.0</v>
      </c>
      <c r="L24" s="178">
        <v>0.0</v>
      </c>
      <c r="M24" s="178">
        <v>0.0</v>
      </c>
      <c r="N24" s="178">
        <v>0.0</v>
      </c>
      <c r="O24" s="178">
        <v>0.0</v>
      </c>
      <c r="P24" s="178">
        <v>0.0</v>
      </c>
      <c r="Q24" s="178">
        <v>0.0</v>
      </c>
      <c r="R24" s="178">
        <v>0.0</v>
      </c>
      <c r="S24" s="178">
        <v>0.0</v>
      </c>
      <c r="T24" s="178">
        <v>0.0</v>
      </c>
      <c r="U24" s="178">
        <v>0.0</v>
      </c>
      <c r="V24" s="178">
        <v>0.0</v>
      </c>
      <c r="W24" s="178">
        <v>0.0</v>
      </c>
      <c r="X24" s="178">
        <v>0.0</v>
      </c>
      <c r="Y24" s="178">
        <v>0.0</v>
      </c>
      <c r="Z24" s="178">
        <v>0.0</v>
      </c>
      <c r="AA24" s="178">
        <v>0.0</v>
      </c>
      <c r="AB24" s="178">
        <v>0.0</v>
      </c>
      <c r="AC24" s="178">
        <v>0.0</v>
      </c>
      <c r="AD24" s="178">
        <v>0.0</v>
      </c>
      <c r="AE24" s="178">
        <v>0.0</v>
      </c>
      <c r="AF24" s="178">
        <v>0.0</v>
      </c>
      <c r="AG24" s="178">
        <v>0.0</v>
      </c>
      <c r="AH24" s="178">
        <v>0.0</v>
      </c>
      <c r="AI24" s="178">
        <v>0.0</v>
      </c>
      <c r="AJ24" s="178">
        <v>0.0</v>
      </c>
      <c r="AK24" s="178">
        <v>0.0</v>
      </c>
      <c r="AL24" s="178">
        <v>0.0</v>
      </c>
      <c r="AM24" s="178">
        <v>0.0</v>
      </c>
      <c r="AN24" s="178">
        <v>0.0</v>
      </c>
      <c r="AO24" s="178">
        <v>0.0</v>
      </c>
      <c r="AP24" s="178">
        <v>0.0</v>
      </c>
      <c r="AQ24" s="178">
        <v>0.0</v>
      </c>
      <c r="AR24" s="178">
        <v>0.0</v>
      </c>
      <c r="AS24" s="178">
        <v>0.0</v>
      </c>
      <c r="AT24" s="178">
        <v>0.0</v>
      </c>
      <c r="AU24" s="178">
        <v>0.0</v>
      </c>
      <c r="AV24" s="178">
        <v>0.0</v>
      </c>
      <c r="AW24" s="178">
        <v>0.0</v>
      </c>
      <c r="AX24" s="178">
        <v>0.0</v>
      </c>
      <c r="AY24" s="178">
        <v>0.0</v>
      </c>
      <c r="AZ24" s="178">
        <v>0.0</v>
      </c>
      <c r="BA24" s="178">
        <v>0.0</v>
      </c>
      <c r="BB24" s="178">
        <v>0.0</v>
      </c>
      <c r="BC24" s="178">
        <v>0.0</v>
      </c>
      <c r="BD24" s="178">
        <v>0.0</v>
      </c>
      <c r="BE24" s="178">
        <v>0.0</v>
      </c>
      <c r="BF24" s="178">
        <v>0.0</v>
      </c>
      <c r="BG24" s="178">
        <v>0.0</v>
      </c>
      <c r="BH24" s="178">
        <v>0.0</v>
      </c>
      <c r="BI24" s="178">
        <v>0.0</v>
      </c>
      <c r="BJ24" s="178">
        <v>0.0</v>
      </c>
      <c r="BK24" s="178">
        <v>0.0</v>
      </c>
      <c r="BL24" s="178">
        <v>0.0</v>
      </c>
      <c r="BM24" s="178">
        <v>0.0</v>
      </c>
      <c r="BN24" s="178">
        <v>0.0</v>
      </c>
      <c r="BO24" s="178">
        <v>0.0</v>
      </c>
    </row>
    <row r="25" ht="15.75" customHeight="1">
      <c r="A25" s="76" t="s">
        <v>225</v>
      </c>
      <c r="B25" s="76" t="s">
        <v>226</v>
      </c>
      <c r="C25" s="179"/>
      <c r="D25" s="70"/>
      <c r="E25" s="70"/>
      <c r="F25" s="70"/>
      <c r="G25" s="70"/>
      <c r="H25" s="180">
        <f t="shared" ref="H25:BO25" si="22">H89</f>
        <v>1.25</v>
      </c>
      <c r="I25" s="180">
        <f t="shared" si="22"/>
        <v>1.25</v>
      </c>
      <c r="J25" s="180">
        <f t="shared" si="22"/>
        <v>1.25</v>
      </c>
      <c r="K25" s="180">
        <f t="shared" si="22"/>
        <v>1.5</v>
      </c>
      <c r="L25" s="180">
        <f t="shared" si="22"/>
        <v>1.5</v>
      </c>
      <c r="M25" s="180">
        <f t="shared" si="22"/>
        <v>4</v>
      </c>
      <c r="N25" s="180">
        <f t="shared" si="22"/>
        <v>0</v>
      </c>
      <c r="O25" s="180">
        <f t="shared" si="22"/>
        <v>0</v>
      </c>
      <c r="P25" s="180">
        <f t="shared" si="22"/>
        <v>0</v>
      </c>
      <c r="Q25" s="180">
        <f t="shared" si="22"/>
        <v>0</v>
      </c>
      <c r="R25" s="180">
        <f t="shared" si="22"/>
        <v>0</v>
      </c>
      <c r="S25" s="180">
        <f t="shared" si="22"/>
        <v>0</v>
      </c>
      <c r="T25" s="180">
        <f t="shared" si="22"/>
        <v>0</v>
      </c>
      <c r="U25" s="180">
        <f t="shared" si="22"/>
        <v>0</v>
      </c>
      <c r="V25" s="180">
        <f t="shared" si="22"/>
        <v>0</v>
      </c>
      <c r="W25" s="180">
        <f t="shared" si="22"/>
        <v>0</v>
      </c>
      <c r="X25" s="180">
        <f t="shared" si="22"/>
        <v>0</v>
      </c>
      <c r="Y25" s="180">
        <f t="shared" si="22"/>
        <v>0</v>
      </c>
      <c r="Z25" s="180">
        <f t="shared" si="22"/>
        <v>0</v>
      </c>
      <c r="AA25" s="180">
        <f t="shared" si="22"/>
        <v>0</v>
      </c>
      <c r="AB25" s="180">
        <f t="shared" si="22"/>
        <v>0</v>
      </c>
      <c r="AC25" s="180">
        <f t="shared" si="22"/>
        <v>0</v>
      </c>
      <c r="AD25" s="180">
        <f t="shared" si="22"/>
        <v>0</v>
      </c>
      <c r="AE25" s="180">
        <f t="shared" si="22"/>
        <v>0</v>
      </c>
      <c r="AF25" s="180">
        <f t="shared" si="22"/>
        <v>0</v>
      </c>
      <c r="AG25" s="180">
        <f t="shared" si="22"/>
        <v>0</v>
      </c>
      <c r="AH25" s="180">
        <f t="shared" si="22"/>
        <v>0</v>
      </c>
      <c r="AI25" s="180">
        <f t="shared" si="22"/>
        <v>0</v>
      </c>
      <c r="AJ25" s="180">
        <f t="shared" si="22"/>
        <v>0</v>
      </c>
      <c r="AK25" s="180">
        <f t="shared" si="22"/>
        <v>0</v>
      </c>
      <c r="AL25" s="180">
        <f t="shared" si="22"/>
        <v>0</v>
      </c>
      <c r="AM25" s="180">
        <f t="shared" si="22"/>
        <v>0</v>
      </c>
      <c r="AN25" s="180">
        <f t="shared" si="22"/>
        <v>0</v>
      </c>
      <c r="AO25" s="180">
        <f t="shared" si="22"/>
        <v>0</v>
      </c>
      <c r="AP25" s="180">
        <f t="shared" si="22"/>
        <v>0</v>
      </c>
      <c r="AQ25" s="180">
        <f t="shared" si="22"/>
        <v>0</v>
      </c>
      <c r="AR25" s="180">
        <f t="shared" si="22"/>
        <v>0</v>
      </c>
      <c r="AS25" s="180">
        <f t="shared" si="22"/>
        <v>0</v>
      </c>
      <c r="AT25" s="180">
        <f t="shared" si="22"/>
        <v>0</v>
      </c>
      <c r="AU25" s="180">
        <f t="shared" si="22"/>
        <v>0</v>
      </c>
      <c r="AV25" s="180">
        <f t="shared" si="22"/>
        <v>0</v>
      </c>
      <c r="AW25" s="180">
        <f t="shared" si="22"/>
        <v>0</v>
      </c>
      <c r="AX25" s="180">
        <f t="shared" si="22"/>
        <v>0</v>
      </c>
      <c r="AY25" s="180">
        <f t="shared" si="22"/>
        <v>0</v>
      </c>
      <c r="AZ25" s="180">
        <f t="shared" si="22"/>
        <v>0</v>
      </c>
      <c r="BA25" s="180">
        <f t="shared" si="22"/>
        <v>0</v>
      </c>
      <c r="BB25" s="180">
        <f t="shared" si="22"/>
        <v>0</v>
      </c>
      <c r="BC25" s="180">
        <f t="shared" si="22"/>
        <v>0</v>
      </c>
      <c r="BD25" s="180">
        <f t="shared" si="22"/>
        <v>0</v>
      </c>
      <c r="BE25" s="180">
        <f t="shared" si="22"/>
        <v>0</v>
      </c>
      <c r="BF25" s="180">
        <f t="shared" si="22"/>
        <v>0</v>
      </c>
      <c r="BG25" s="180">
        <f t="shared" si="22"/>
        <v>0</v>
      </c>
      <c r="BH25" s="180">
        <f t="shared" si="22"/>
        <v>0</v>
      </c>
      <c r="BI25" s="180">
        <f t="shared" si="22"/>
        <v>0</v>
      </c>
      <c r="BJ25" s="180">
        <f t="shared" si="22"/>
        <v>0</v>
      </c>
      <c r="BK25" s="180">
        <f t="shared" si="22"/>
        <v>0</v>
      </c>
      <c r="BL25" s="180">
        <f t="shared" si="22"/>
        <v>0</v>
      </c>
      <c r="BM25" s="180">
        <f t="shared" si="22"/>
        <v>0</v>
      </c>
      <c r="BN25" s="180">
        <f t="shared" si="22"/>
        <v>0</v>
      </c>
      <c r="BO25" s="180">
        <f t="shared" si="22"/>
        <v>0</v>
      </c>
    </row>
    <row r="26" ht="15.75" customHeight="1">
      <c r="A26" s="184" t="s">
        <v>393</v>
      </c>
      <c r="B26" s="125">
        <v>0.0</v>
      </c>
      <c r="C26" s="172">
        <v>200000.0</v>
      </c>
      <c r="D26" s="122">
        <f t="shared" ref="D26:G26" si="23">+C26*(1+$B$26)</f>
        <v>200000</v>
      </c>
      <c r="E26" s="122">
        <f t="shared" si="23"/>
        <v>200000</v>
      </c>
      <c r="F26" s="122">
        <f t="shared" si="23"/>
        <v>200000</v>
      </c>
      <c r="G26" s="122">
        <f t="shared" si="23"/>
        <v>200000</v>
      </c>
      <c r="H26" s="12">
        <f t="shared" ref="H26:S26" si="24">(+$C$26/12)*H80</f>
        <v>8333.333333</v>
      </c>
      <c r="I26" s="12">
        <f t="shared" si="24"/>
        <v>8333.333333</v>
      </c>
      <c r="J26" s="12">
        <f t="shared" si="24"/>
        <v>8333.333333</v>
      </c>
      <c r="K26" s="12">
        <f t="shared" si="24"/>
        <v>8333.333333</v>
      </c>
      <c r="L26" s="12">
        <f t="shared" si="24"/>
        <v>8333.333333</v>
      </c>
      <c r="M26" s="12">
        <f t="shared" si="24"/>
        <v>16666.66667</v>
      </c>
      <c r="N26" s="12">
        <f t="shared" si="24"/>
        <v>0</v>
      </c>
      <c r="O26" s="12">
        <f t="shared" si="24"/>
        <v>0</v>
      </c>
      <c r="P26" s="12">
        <f t="shared" si="24"/>
        <v>0</v>
      </c>
      <c r="Q26" s="12">
        <f t="shared" si="24"/>
        <v>0</v>
      </c>
      <c r="R26" s="12">
        <f t="shared" si="24"/>
        <v>0</v>
      </c>
      <c r="S26" s="12">
        <f t="shared" si="24"/>
        <v>0</v>
      </c>
      <c r="T26" s="12">
        <f t="shared" ref="T26:AE26" si="25">(+$D$26/12)*T80</f>
        <v>0</v>
      </c>
      <c r="U26" s="12">
        <f t="shared" si="25"/>
        <v>0</v>
      </c>
      <c r="V26" s="12">
        <f t="shared" si="25"/>
        <v>0</v>
      </c>
      <c r="W26" s="12">
        <f t="shared" si="25"/>
        <v>0</v>
      </c>
      <c r="X26" s="12">
        <f t="shared" si="25"/>
        <v>0</v>
      </c>
      <c r="Y26" s="12">
        <f t="shared" si="25"/>
        <v>0</v>
      </c>
      <c r="Z26" s="12">
        <f t="shared" si="25"/>
        <v>0</v>
      </c>
      <c r="AA26" s="12">
        <f t="shared" si="25"/>
        <v>0</v>
      </c>
      <c r="AB26" s="12">
        <f t="shared" si="25"/>
        <v>0</v>
      </c>
      <c r="AC26" s="12">
        <f t="shared" si="25"/>
        <v>0</v>
      </c>
      <c r="AD26" s="12">
        <f t="shared" si="25"/>
        <v>0</v>
      </c>
      <c r="AE26" s="12">
        <f t="shared" si="25"/>
        <v>0</v>
      </c>
      <c r="AF26" s="12">
        <f t="shared" ref="AF26:AQ26" si="26">(+$E$26/12)*AF80</f>
        <v>0</v>
      </c>
      <c r="AG26" s="12">
        <f t="shared" si="26"/>
        <v>0</v>
      </c>
      <c r="AH26" s="12">
        <f t="shared" si="26"/>
        <v>0</v>
      </c>
      <c r="AI26" s="12">
        <f t="shared" si="26"/>
        <v>0</v>
      </c>
      <c r="AJ26" s="12">
        <f t="shared" si="26"/>
        <v>0</v>
      </c>
      <c r="AK26" s="12">
        <f t="shared" si="26"/>
        <v>0</v>
      </c>
      <c r="AL26" s="12">
        <f t="shared" si="26"/>
        <v>0</v>
      </c>
      <c r="AM26" s="12">
        <f t="shared" si="26"/>
        <v>0</v>
      </c>
      <c r="AN26" s="12">
        <f t="shared" si="26"/>
        <v>0</v>
      </c>
      <c r="AO26" s="12">
        <f t="shared" si="26"/>
        <v>0</v>
      </c>
      <c r="AP26" s="12">
        <f t="shared" si="26"/>
        <v>0</v>
      </c>
      <c r="AQ26" s="12">
        <f t="shared" si="26"/>
        <v>0</v>
      </c>
      <c r="AR26" s="12">
        <f t="shared" ref="AR26:BC26" si="27">(+$F$26/12)*AR80</f>
        <v>0</v>
      </c>
      <c r="AS26" s="12">
        <f t="shared" si="27"/>
        <v>0</v>
      </c>
      <c r="AT26" s="12">
        <f t="shared" si="27"/>
        <v>0</v>
      </c>
      <c r="AU26" s="12">
        <f t="shared" si="27"/>
        <v>0</v>
      </c>
      <c r="AV26" s="12">
        <f t="shared" si="27"/>
        <v>0</v>
      </c>
      <c r="AW26" s="12">
        <f t="shared" si="27"/>
        <v>0</v>
      </c>
      <c r="AX26" s="12">
        <f t="shared" si="27"/>
        <v>0</v>
      </c>
      <c r="AY26" s="12">
        <f t="shared" si="27"/>
        <v>0</v>
      </c>
      <c r="AZ26" s="12">
        <f t="shared" si="27"/>
        <v>0</v>
      </c>
      <c r="BA26" s="12">
        <f t="shared" si="27"/>
        <v>0</v>
      </c>
      <c r="BB26" s="12">
        <f t="shared" si="27"/>
        <v>0</v>
      </c>
      <c r="BC26" s="12">
        <f t="shared" si="27"/>
        <v>0</v>
      </c>
      <c r="BD26" s="12">
        <f t="shared" ref="BD26:BO26" si="28">(+$G$26/12)*BD80</f>
        <v>0</v>
      </c>
      <c r="BE26" s="12">
        <f t="shared" si="28"/>
        <v>0</v>
      </c>
      <c r="BF26" s="12">
        <f t="shared" si="28"/>
        <v>0</v>
      </c>
      <c r="BG26" s="12">
        <f t="shared" si="28"/>
        <v>0</v>
      </c>
      <c r="BH26" s="12">
        <f t="shared" si="28"/>
        <v>0</v>
      </c>
      <c r="BI26" s="12">
        <f t="shared" si="28"/>
        <v>0</v>
      </c>
      <c r="BJ26" s="12">
        <f t="shared" si="28"/>
        <v>0</v>
      </c>
      <c r="BK26" s="12">
        <f t="shared" si="28"/>
        <v>0</v>
      </c>
      <c r="BL26" s="12">
        <f t="shared" si="28"/>
        <v>0</v>
      </c>
      <c r="BM26" s="12">
        <f t="shared" si="28"/>
        <v>0</v>
      </c>
      <c r="BN26" s="12">
        <f t="shared" si="28"/>
        <v>0</v>
      </c>
      <c r="BO26" s="12">
        <f t="shared" si="28"/>
        <v>0</v>
      </c>
    </row>
    <row r="27" ht="15.75" customHeight="1">
      <c r="A27" s="184" t="s">
        <v>394</v>
      </c>
      <c r="B27" s="125">
        <v>0.0</v>
      </c>
      <c r="C27" s="172">
        <v>240000.0</v>
      </c>
      <c r="D27" s="122">
        <f t="shared" ref="D27:G27" si="29">+C27*(1+$B$26)</f>
        <v>240000</v>
      </c>
      <c r="E27" s="122">
        <f t="shared" si="29"/>
        <v>240000</v>
      </c>
      <c r="F27" s="122">
        <f t="shared" si="29"/>
        <v>240000</v>
      </c>
      <c r="G27" s="122">
        <f t="shared" si="29"/>
        <v>240000</v>
      </c>
      <c r="H27" s="12">
        <f t="shared" ref="H27:S27" si="30">(+$C$27/12)*H81</f>
        <v>15000</v>
      </c>
      <c r="I27" s="12">
        <f t="shared" si="30"/>
        <v>15000</v>
      </c>
      <c r="J27" s="12">
        <f t="shared" si="30"/>
        <v>15000</v>
      </c>
      <c r="K27" s="12">
        <f t="shared" si="30"/>
        <v>20000</v>
      </c>
      <c r="L27" s="12">
        <f t="shared" si="30"/>
        <v>20000</v>
      </c>
      <c r="M27" s="12">
        <f t="shared" si="30"/>
        <v>20000</v>
      </c>
      <c r="N27" s="12">
        <f t="shared" si="30"/>
        <v>0</v>
      </c>
      <c r="O27" s="12">
        <f t="shared" si="30"/>
        <v>0</v>
      </c>
      <c r="P27" s="12">
        <f t="shared" si="30"/>
        <v>0</v>
      </c>
      <c r="Q27" s="12">
        <f t="shared" si="30"/>
        <v>0</v>
      </c>
      <c r="R27" s="12">
        <f t="shared" si="30"/>
        <v>0</v>
      </c>
      <c r="S27" s="12">
        <f t="shared" si="30"/>
        <v>0</v>
      </c>
      <c r="T27" s="12">
        <f t="shared" ref="T27:AE27" si="31">(+$D$27/12)*T81</f>
        <v>0</v>
      </c>
      <c r="U27" s="12">
        <f t="shared" si="31"/>
        <v>0</v>
      </c>
      <c r="V27" s="12">
        <f t="shared" si="31"/>
        <v>0</v>
      </c>
      <c r="W27" s="12">
        <f t="shared" si="31"/>
        <v>0</v>
      </c>
      <c r="X27" s="12">
        <f t="shared" si="31"/>
        <v>0</v>
      </c>
      <c r="Y27" s="12">
        <f t="shared" si="31"/>
        <v>0</v>
      </c>
      <c r="Z27" s="12">
        <f t="shared" si="31"/>
        <v>0</v>
      </c>
      <c r="AA27" s="12">
        <f t="shared" si="31"/>
        <v>0</v>
      </c>
      <c r="AB27" s="12">
        <f t="shared" si="31"/>
        <v>0</v>
      </c>
      <c r="AC27" s="12">
        <f t="shared" si="31"/>
        <v>0</v>
      </c>
      <c r="AD27" s="12">
        <f t="shared" si="31"/>
        <v>0</v>
      </c>
      <c r="AE27" s="12">
        <f t="shared" si="31"/>
        <v>0</v>
      </c>
      <c r="AF27" s="12">
        <f t="shared" ref="AF27:AQ27" si="32">(+$E$27/12)*AF81</f>
        <v>0</v>
      </c>
      <c r="AG27" s="12">
        <f t="shared" si="32"/>
        <v>0</v>
      </c>
      <c r="AH27" s="12">
        <f t="shared" si="32"/>
        <v>0</v>
      </c>
      <c r="AI27" s="12">
        <f t="shared" si="32"/>
        <v>0</v>
      </c>
      <c r="AJ27" s="12">
        <f t="shared" si="32"/>
        <v>0</v>
      </c>
      <c r="AK27" s="12">
        <f t="shared" si="32"/>
        <v>0</v>
      </c>
      <c r="AL27" s="12">
        <f t="shared" si="32"/>
        <v>0</v>
      </c>
      <c r="AM27" s="12">
        <f t="shared" si="32"/>
        <v>0</v>
      </c>
      <c r="AN27" s="12">
        <f t="shared" si="32"/>
        <v>0</v>
      </c>
      <c r="AO27" s="12">
        <f t="shared" si="32"/>
        <v>0</v>
      </c>
      <c r="AP27" s="12">
        <f t="shared" si="32"/>
        <v>0</v>
      </c>
      <c r="AQ27" s="12">
        <f t="shared" si="32"/>
        <v>0</v>
      </c>
      <c r="AR27" s="12">
        <f t="shared" ref="AR27:BC27" si="33">(+$F$27/12)*AR81</f>
        <v>0</v>
      </c>
      <c r="AS27" s="12">
        <f t="shared" si="33"/>
        <v>0</v>
      </c>
      <c r="AT27" s="12">
        <f t="shared" si="33"/>
        <v>0</v>
      </c>
      <c r="AU27" s="12">
        <f t="shared" si="33"/>
        <v>0</v>
      </c>
      <c r="AV27" s="12">
        <f t="shared" si="33"/>
        <v>0</v>
      </c>
      <c r="AW27" s="12">
        <f t="shared" si="33"/>
        <v>0</v>
      </c>
      <c r="AX27" s="12">
        <f t="shared" si="33"/>
        <v>0</v>
      </c>
      <c r="AY27" s="12">
        <f t="shared" si="33"/>
        <v>0</v>
      </c>
      <c r="AZ27" s="12">
        <f t="shared" si="33"/>
        <v>0</v>
      </c>
      <c r="BA27" s="12">
        <f t="shared" si="33"/>
        <v>0</v>
      </c>
      <c r="BB27" s="12">
        <f t="shared" si="33"/>
        <v>0</v>
      </c>
      <c r="BC27" s="12">
        <f t="shared" si="33"/>
        <v>0</v>
      </c>
      <c r="BD27" s="12">
        <f t="shared" ref="BD27:BO27" si="34">(+$G$26/12)*BD81</f>
        <v>0</v>
      </c>
      <c r="BE27" s="12">
        <f t="shared" si="34"/>
        <v>0</v>
      </c>
      <c r="BF27" s="12">
        <f t="shared" si="34"/>
        <v>0</v>
      </c>
      <c r="BG27" s="12">
        <f t="shared" si="34"/>
        <v>0</v>
      </c>
      <c r="BH27" s="12">
        <f t="shared" si="34"/>
        <v>0</v>
      </c>
      <c r="BI27" s="12">
        <f t="shared" si="34"/>
        <v>0</v>
      </c>
      <c r="BJ27" s="12">
        <f t="shared" si="34"/>
        <v>0</v>
      </c>
      <c r="BK27" s="12">
        <f t="shared" si="34"/>
        <v>0</v>
      </c>
      <c r="BL27" s="12">
        <f t="shared" si="34"/>
        <v>0</v>
      </c>
      <c r="BM27" s="12">
        <f t="shared" si="34"/>
        <v>0</v>
      </c>
      <c r="BN27" s="12">
        <f t="shared" si="34"/>
        <v>0</v>
      </c>
      <c r="BO27" s="12">
        <f t="shared" si="34"/>
        <v>0</v>
      </c>
    </row>
    <row r="28" ht="15.75" customHeight="1">
      <c r="A28" s="184" t="s">
        <v>395</v>
      </c>
      <c r="B28" s="125">
        <v>0.0</v>
      </c>
      <c r="C28" s="172">
        <v>150000.0</v>
      </c>
      <c r="D28" s="122">
        <f t="shared" ref="D28:G28" si="35">+C28*(1+$B$26)</f>
        <v>150000</v>
      </c>
      <c r="E28" s="122">
        <f t="shared" si="35"/>
        <v>150000</v>
      </c>
      <c r="F28" s="122">
        <f t="shared" si="35"/>
        <v>150000</v>
      </c>
      <c r="G28" s="122">
        <f t="shared" si="35"/>
        <v>150000</v>
      </c>
      <c r="H28" s="12">
        <f t="shared" ref="H28:S28" si="36">(+$C$28/12)*H82</f>
        <v>0</v>
      </c>
      <c r="I28" s="12">
        <f t="shared" si="36"/>
        <v>0</v>
      </c>
      <c r="J28" s="12">
        <f t="shared" si="36"/>
        <v>0</v>
      </c>
      <c r="K28" s="12">
        <f t="shared" si="36"/>
        <v>0</v>
      </c>
      <c r="L28" s="12">
        <f t="shared" si="36"/>
        <v>0</v>
      </c>
      <c r="M28" s="12">
        <f t="shared" si="36"/>
        <v>0</v>
      </c>
      <c r="N28" s="12">
        <f t="shared" si="36"/>
        <v>0</v>
      </c>
      <c r="O28" s="12">
        <f t="shared" si="36"/>
        <v>0</v>
      </c>
      <c r="P28" s="12">
        <f t="shared" si="36"/>
        <v>0</v>
      </c>
      <c r="Q28" s="12">
        <f t="shared" si="36"/>
        <v>0</v>
      </c>
      <c r="R28" s="12">
        <f t="shared" si="36"/>
        <v>0</v>
      </c>
      <c r="S28" s="12">
        <f t="shared" si="36"/>
        <v>0</v>
      </c>
      <c r="T28" s="12">
        <f t="shared" ref="T28:AE28" si="37">(+$D$28/12)*T82</f>
        <v>0</v>
      </c>
      <c r="U28" s="12">
        <f t="shared" si="37"/>
        <v>0</v>
      </c>
      <c r="V28" s="12">
        <f t="shared" si="37"/>
        <v>0</v>
      </c>
      <c r="W28" s="12">
        <f t="shared" si="37"/>
        <v>0</v>
      </c>
      <c r="X28" s="12">
        <f t="shared" si="37"/>
        <v>0</v>
      </c>
      <c r="Y28" s="12">
        <f t="shared" si="37"/>
        <v>0</v>
      </c>
      <c r="Z28" s="12">
        <f t="shared" si="37"/>
        <v>0</v>
      </c>
      <c r="AA28" s="12">
        <f t="shared" si="37"/>
        <v>0</v>
      </c>
      <c r="AB28" s="12">
        <f t="shared" si="37"/>
        <v>0</v>
      </c>
      <c r="AC28" s="12">
        <f t="shared" si="37"/>
        <v>0</v>
      </c>
      <c r="AD28" s="12">
        <f t="shared" si="37"/>
        <v>0</v>
      </c>
      <c r="AE28" s="12">
        <f t="shared" si="37"/>
        <v>0</v>
      </c>
      <c r="AF28" s="12">
        <f t="shared" ref="AF28:AQ28" si="38">(+$E$28/12)*AF82</f>
        <v>0</v>
      </c>
      <c r="AG28" s="12">
        <f t="shared" si="38"/>
        <v>0</v>
      </c>
      <c r="AH28" s="12">
        <f t="shared" si="38"/>
        <v>0</v>
      </c>
      <c r="AI28" s="12">
        <f t="shared" si="38"/>
        <v>0</v>
      </c>
      <c r="AJ28" s="12">
        <f t="shared" si="38"/>
        <v>0</v>
      </c>
      <c r="AK28" s="12">
        <f t="shared" si="38"/>
        <v>0</v>
      </c>
      <c r="AL28" s="12">
        <f t="shared" si="38"/>
        <v>0</v>
      </c>
      <c r="AM28" s="12">
        <f t="shared" si="38"/>
        <v>0</v>
      </c>
      <c r="AN28" s="12">
        <f t="shared" si="38"/>
        <v>0</v>
      </c>
      <c r="AO28" s="12">
        <f t="shared" si="38"/>
        <v>0</v>
      </c>
      <c r="AP28" s="12">
        <f t="shared" si="38"/>
        <v>0</v>
      </c>
      <c r="AQ28" s="12">
        <f t="shared" si="38"/>
        <v>0</v>
      </c>
      <c r="AR28" s="12">
        <f t="shared" ref="AR28:BC28" si="39">(+$F$28/12)*AR82</f>
        <v>0</v>
      </c>
      <c r="AS28" s="12">
        <f t="shared" si="39"/>
        <v>0</v>
      </c>
      <c r="AT28" s="12">
        <f t="shared" si="39"/>
        <v>0</v>
      </c>
      <c r="AU28" s="12">
        <f t="shared" si="39"/>
        <v>0</v>
      </c>
      <c r="AV28" s="12">
        <f t="shared" si="39"/>
        <v>0</v>
      </c>
      <c r="AW28" s="12">
        <f t="shared" si="39"/>
        <v>0</v>
      </c>
      <c r="AX28" s="12">
        <f t="shared" si="39"/>
        <v>0</v>
      </c>
      <c r="AY28" s="12">
        <f t="shared" si="39"/>
        <v>0</v>
      </c>
      <c r="AZ28" s="12">
        <f t="shared" si="39"/>
        <v>0</v>
      </c>
      <c r="BA28" s="12">
        <f t="shared" si="39"/>
        <v>0</v>
      </c>
      <c r="BB28" s="12">
        <f t="shared" si="39"/>
        <v>0</v>
      </c>
      <c r="BC28" s="12">
        <f t="shared" si="39"/>
        <v>0</v>
      </c>
      <c r="BD28" s="12">
        <f t="shared" ref="BD28:BO28" si="40">(+$G$26/12)*BD82</f>
        <v>0</v>
      </c>
      <c r="BE28" s="12">
        <f t="shared" si="40"/>
        <v>0</v>
      </c>
      <c r="BF28" s="12">
        <f t="shared" si="40"/>
        <v>0</v>
      </c>
      <c r="BG28" s="12">
        <f t="shared" si="40"/>
        <v>0</v>
      </c>
      <c r="BH28" s="12">
        <f t="shared" si="40"/>
        <v>0</v>
      </c>
      <c r="BI28" s="12">
        <f t="shared" si="40"/>
        <v>0</v>
      </c>
      <c r="BJ28" s="12">
        <f t="shared" si="40"/>
        <v>0</v>
      </c>
      <c r="BK28" s="12">
        <f t="shared" si="40"/>
        <v>0</v>
      </c>
      <c r="BL28" s="12">
        <f t="shared" si="40"/>
        <v>0</v>
      </c>
      <c r="BM28" s="12">
        <f t="shared" si="40"/>
        <v>0</v>
      </c>
      <c r="BN28" s="12">
        <f t="shared" si="40"/>
        <v>0</v>
      </c>
      <c r="BO28" s="12">
        <f t="shared" si="40"/>
        <v>0</v>
      </c>
    </row>
    <row r="29" ht="15.75" customHeight="1">
      <c r="A29" s="184" t="s">
        <v>396</v>
      </c>
      <c r="B29" s="125">
        <v>0.0</v>
      </c>
      <c r="C29" s="172">
        <v>60000.0</v>
      </c>
      <c r="D29" s="122">
        <f t="shared" ref="D29:G29" si="41">+C29*(1+$B$26)</f>
        <v>60000</v>
      </c>
      <c r="E29" s="122">
        <f t="shared" si="41"/>
        <v>60000</v>
      </c>
      <c r="F29" s="122">
        <f t="shared" si="41"/>
        <v>60000</v>
      </c>
      <c r="G29" s="122">
        <f t="shared" si="41"/>
        <v>60000</v>
      </c>
      <c r="H29" s="12">
        <f t="shared" ref="H29:S29" si="42">(+$C$29/12)*H83</f>
        <v>0</v>
      </c>
      <c r="I29" s="12">
        <f t="shared" si="42"/>
        <v>0</v>
      </c>
      <c r="J29" s="12">
        <f t="shared" si="42"/>
        <v>0</v>
      </c>
      <c r="K29" s="12">
        <f t="shared" si="42"/>
        <v>0</v>
      </c>
      <c r="L29" s="12">
        <f t="shared" si="42"/>
        <v>0</v>
      </c>
      <c r="M29" s="12">
        <f t="shared" si="42"/>
        <v>0</v>
      </c>
      <c r="N29" s="12">
        <f t="shared" si="42"/>
        <v>0</v>
      </c>
      <c r="O29" s="12">
        <f t="shared" si="42"/>
        <v>0</v>
      </c>
      <c r="P29" s="12">
        <f t="shared" si="42"/>
        <v>0</v>
      </c>
      <c r="Q29" s="12">
        <f t="shared" si="42"/>
        <v>0</v>
      </c>
      <c r="R29" s="12">
        <f t="shared" si="42"/>
        <v>0</v>
      </c>
      <c r="S29" s="12">
        <f t="shared" si="42"/>
        <v>0</v>
      </c>
      <c r="T29" s="12">
        <f t="shared" ref="T29:AE29" si="43">(+$D$29/12)*T83</f>
        <v>0</v>
      </c>
      <c r="U29" s="12">
        <f t="shared" si="43"/>
        <v>0</v>
      </c>
      <c r="V29" s="12">
        <f t="shared" si="43"/>
        <v>0</v>
      </c>
      <c r="W29" s="12">
        <f t="shared" si="43"/>
        <v>0</v>
      </c>
      <c r="X29" s="12">
        <f t="shared" si="43"/>
        <v>0</v>
      </c>
      <c r="Y29" s="12">
        <f t="shared" si="43"/>
        <v>0</v>
      </c>
      <c r="Z29" s="12">
        <f t="shared" si="43"/>
        <v>0</v>
      </c>
      <c r="AA29" s="12">
        <f t="shared" si="43"/>
        <v>0</v>
      </c>
      <c r="AB29" s="12">
        <f t="shared" si="43"/>
        <v>0</v>
      </c>
      <c r="AC29" s="12">
        <f t="shared" si="43"/>
        <v>0</v>
      </c>
      <c r="AD29" s="12">
        <f t="shared" si="43"/>
        <v>0</v>
      </c>
      <c r="AE29" s="12">
        <f t="shared" si="43"/>
        <v>0</v>
      </c>
      <c r="AF29" s="12">
        <f t="shared" ref="AF29:AQ29" si="44">(+$E$29/12)*AF83</f>
        <v>0</v>
      </c>
      <c r="AG29" s="12">
        <f t="shared" si="44"/>
        <v>0</v>
      </c>
      <c r="AH29" s="12">
        <f t="shared" si="44"/>
        <v>0</v>
      </c>
      <c r="AI29" s="12">
        <f t="shared" si="44"/>
        <v>0</v>
      </c>
      <c r="AJ29" s="12">
        <f t="shared" si="44"/>
        <v>0</v>
      </c>
      <c r="AK29" s="12">
        <f t="shared" si="44"/>
        <v>0</v>
      </c>
      <c r="AL29" s="12">
        <f t="shared" si="44"/>
        <v>0</v>
      </c>
      <c r="AM29" s="12">
        <f t="shared" si="44"/>
        <v>0</v>
      </c>
      <c r="AN29" s="12">
        <f t="shared" si="44"/>
        <v>0</v>
      </c>
      <c r="AO29" s="12">
        <f t="shared" si="44"/>
        <v>0</v>
      </c>
      <c r="AP29" s="12">
        <f t="shared" si="44"/>
        <v>0</v>
      </c>
      <c r="AQ29" s="12">
        <f t="shared" si="44"/>
        <v>0</v>
      </c>
      <c r="AR29" s="12">
        <f t="shared" ref="AR29:BC29" si="45">(+$F$29/12)*AR83</f>
        <v>0</v>
      </c>
      <c r="AS29" s="12">
        <f t="shared" si="45"/>
        <v>0</v>
      </c>
      <c r="AT29" s="12">
        <f t="shared" si="45"/>
        <v>0</v>
      </c>
      <c r="AU29" s="12">
        <f t="shared" si="45"/>
        <v>0</v>
      </c>
      <c r="AV29" s="12">
        <f t="shared" si="45"/>
        <v>0</v>
      </c>
      <c r="AW29" s="12">
        <f t="shared" si="45"/>
        <v>0</v>
      </c>
      <c r="AX29" s="12">
        <f t="shared" si="45"/>
        <v>0</v>
      </c>
      <c r="AY29" s="12">
        <f t="shared" si="45"/>
        <v>0</v>
      </c>
      <c r="AZ29" s="12">
        <f t="shared" si="45"/>
        <v>0</v>
      </c>
      <c r="BA29" s="12">
        <f t="shared" si="45"/>
        <v>0</v>
      </c>
      <c r="BB29" s="12">
        <f t="shared" si="45"/>
        <v>0</v>
      </c>
      <c r="BC29" s="12">
        <f t="shared" si="45"/>
        <v>0</v>
      </c>
      <c r="BD29" s="12">
        <f t="shared" ref="BD29:BO29" si="46">(+$G$26/12)*BD83</f>
        <v>0</v>
      </c>
      <c r="BE29" s="12">
        <f t="shared" si="46"/>
        <v>0</v>
      </c>
      <c r="BF29" s="12">
        <f t="shared" si="46"/>
        <v>0</v>
      </c>
      <c r="BG29" s="12">
        <f t="shared" si="46"/>
        <v>0</v>
      </c>
      <c r="BH29" s="12">
        <f t="shared" si="46"/>
        <v>0</v>
      </c>
      <c r="BI29" s="12">
        <f t="shared" si="46"/>
        <v>0</v>
      </c>
      <c r="BJ29" s="12">
        <f t="shared" si="46"/>
        <v>0</v>
      </c>
      <c r="BK29" s="12">
        <f t="shared" si="46"/>
        <v>0</v>
      </c>
      <c r="BL29" s="12">
        <f t="shared" si="46"/>
        <v>0</v>
      </c>
      <c r="BM29" s="12">
        <f t="shared" si="46"/>
        <v>0</v>
      </c>
      <c r="BN29" s="12">
        <f t="shared" si="46"/>
        <v>0</v>
      </c>
      <c r="BO29" s="12">
        <f t="shared" si="46"/>
        <v>0</v>
      </c>
    </row>
    <row r="30" ht="15.75" customHeight="1">
      <c r="A30" s="184" t="s">
        <v>397</v>
      </c>
      <c r="B30" s="125">
        <v>0.0</v>
      </c>
      <c r="C30" s="172">
        <v>50000.0</v>
      </c>
      <c r="D30" s="122">
        <f t="shared" ref="D30:G30" si="47">+C30*(1+$B$26)</f>
        <v>50000</v>
      </c>
      <c r="E30" s="122">
        <f t="shared" si="47"/>
        <v>50000</v>
      </c>
      <c r="F30" s="122">
        <f t="shared" si="47"/>
        <v>50000</v>
      </c>
      <c r="G30" s="122">
        <f t="shared" si="47"/>
        <v>50000</v>
      </c>
      <c r="H30" s="12">
        <f t="shared" ref="H30:S30" si="48">(+$C$30/12)*H84</f>
        <v>0</v>
      </c>
      <c r="I30" s="12">
        <f t="shared" si="48"/>
        <v>0</v>
      </c>
      <c r="J30" s="12">
        <f t="shared" si="48"/>
        <v>0</v>
      </c>
      <c r="K30" s="12">
        <f t="shared" si="48"/>
        <v>0</v>
      </c>
      <c r="L30" s="12">
        <f t="shared" si="48"/>
        <v>0</v>
      </c>
      <c r="M30" s="12">
        <f t="shared" si="48"/>
        <v>0</v>
      </c>
      <c r="N30" s="12">
        <f t="shared" si="48"/>
        <v>0</v>
      </c>
      <c r="O30" s="12">
        <f t="shared" si="48"/>
        <v>0</v>
      </c>
      <c r="P30" s="12">
        <f t="shared" si="48"/>
        <v>0</v>
      </c>
      <c r="Q30" s="12">
        <f t="shared" si="48"/>
        <v>0</v>
      </c>
      <c r="R30" s="12">
        <f t="shared" si="48"/>
        <v>0</v>
      </c>
      <c r="S30" s="12">
        <f t="shared" si="48"/>
        <v>0</v>
      </c>
      <c r="T30" s="12">
        <f t="shared" ref="T30:AE30" si="49">(+$D$30/12)*T84</f>
        <v>0</v>
      </c>
      <c r="U30" s="12">
        <f t="shared" si="49"/>
        <v>0</v>
      </c>
      <c r="V30" s="12">
        <f t="shared" si="49"/>
        <v>0</v>
      </c>
      <c r="W30" s="12">
        <f t="shared" si="49"/>
        <v>0</v>
      </c>
      <c r="X30" s="12">
        <f t="shared" si="49"/>
        <v>0</v>
      </c>
      <c r="Y30" s="12">
        <f t="shared" si="49"/>
        <v>0</v>
      </c>
      <c r="Z30" s="12">
        <f t="shared" si="49"/>
        <v>0</v>
      </c>
      <c r="AA30" s="12">
        <f t="shared" si="49"/>
        <v>0</v>
      </c>
      <c r="AB30" s="12">
        <f t="shared" si="49"/>
        <v>0</v>
      </c>
      <c r="AC30" s="12">
        <f t="shared" si="49"/>
        <v>0</v>
      </c>
      <c r="AD30" s="12">
        <f t="shared" si="49"/>
        <v>0</v>
      </c>
      <c r="AE30" s="12">
        <f t="shared" si="49"/>
        <v>0</v>
      </c>
      <c r="AF30" s="12">
        <f t="shared" ref="AF30:AQ30" si="50">(+$E$30/12)*AF84</f>
        <v>0</v>
      </c>
      <c r="AG30" s="12">
        <f t="shared" si="50"/>
        <v>0</v>
      </c>
      <c r="AH30" s="12">
        <f t="shared" si="50"/>
        <v>0</v>
      </c>
      <c r="AI30" s="12">
        <f t="shared" si="50"/>
        <v>0</v>
      </c>
      <c r="AJ30" s="12">
        <f t="shared" si="50"/>
        <v>0</v>
      </c>
      <c r="AK30" s="12">
        <f t="shared" si="50"/>
        <v>0</v>
      </c>
      <c r="AL30" s="12">
        <f t="shared" si="50"/>
        <v>0</v>
      </c>
      <c r="AM30" s="12">
        <f t="shared" si="50"/>
        <v>0</v>
      </c>
      <c r="AN30" s="12">
        <f t="shared" si="50"/>
        <v>0</v>
      </c>
      <c r="AO30" s="12">
        <f t="shared" si="50"/>
        <v>0</v>
      </c>
      <c r="AP30" s="12">
        <f t="shared" si="50"/>
        <v>0</v>
      </c>
      <c r="AQ30" s="12">
        <f t="shared" si="50"/>
        <v>0</v>
      </c>
      <c r="AR30" s="12">
        <f t="shared" ref="AR30:BC30" si="51">(+$F$30/12)*AR84</f>
        <v>0</v>
      </c>
      <c r="AS30" s="12">
        <f t="shared" si="51"/>
        <v>0</v>
      </c>
      <c r="AT30" s="12">
        <f t="shared" si="51"/>
        <v>0</v>
      </c>
      <c r="AU30" s="12">
        <f t="shared" si="51"/>
        <v>0</v>
      </c>
      <c r="AV30" s="12">
        <f t="shared" si="51"/>
        <v>0</v>
      </c>
      <c r="AW30" s="12">
        <f t="shared" si="51"/>
        <v>0</v>
      </c>
      <c r="AX30" s="12">
        <f t="shared" si="51"/>
        <v>0</v>
      </c>
      <c r="AY30" s="12">
        <f t="shared" si="51"/>
        <v>0</v>
      </c>
      <c r="AZ30" s="12">
        <f t="shared" si="51"/>
        <v>0</v>
      </c>
      <c r="BA30" s="12">
        <f t="shared" si="51"/>
        <v>0</v>
      </c>
      <c r="BB30" s="12">
        <f t="shared" si="51"/>
        <v>0</v>
      </c>
      <c r="BC30" s="12">
        <f t="shared" si="51"/>
        <v>0</v>
      </c>
      <c r="BD30" s="12">
        <f t="shared" ref="BD30:BO30" si="52">(+$G$26/12)*BD84</f>
        <v>0</v>
      </c>
      <c r="BE30" s="12">
        <f t="shared" si="52"/>
        <v>0</v>
      </c>
      <c r="BF30" s="12">
        <f t="shared" si="52"/>
        <v>0</v>
      </c>
      <c r="BG30" s="12">
        <f t="shared" si="52"/>
        <v>0</v>
      </c>
      <c r="BH30" s="12">
        <f t="shared" si="52"/>
        <v>0</v>
      </c>
      <c r="BI30" s="12">
        <f t="shared" si="52"/>
        <v>0</v>
      </c>
      <c r="BJ30" s="12">
        <f t="shared" si="52"/>
        <v>0</v>
      </c>
      <c r="BK30" s="12">
        <f t="shared" si="52"/>
        <v>0</v>
      </c>
      <c r="BL30" s="12">
        <f t="shared" si="52"/>
        <v>0</v>
      </c>
      <c r="BM30" s="12">
        <f t="shared" si="52"/>
        <v>0</v>
      </c>
      <c r="BN30" s="12">
        <f t="shared" si="52"/>
        <v>0</v>
      </c>
      <c r="BO30" s="12">
        <f t="shared" si="52"/>
        <v>0</v>
      </c>
    </row>
    <row r="31" ht="15.75" customHeight="1">
      <c r="A31" s="184" t="s">
        <v>398</v>
      </c>
      <c r="B31" s="125">
        <v>0.0</v>
      </c>
      <c r="C31" s="172">
        <v>80000.0</v>
      </c>
      <c r="D31" s="122">
        <f t="shared" ref="D31:G31" si="53">+C31*(1+$B$26)</f>
        <v>80000</v>
      </c>
      <c r="E31" s="122">
        <f t="shared" si="53"/>
        <v>80000</v>
      </c>
      <c r="F31" s="122">
        <f t="shared" si="53"/>
        <v>80000</v>
      </c>
      <c r="G31" s="122">
        <f t="shared" si="53"/>
        <v>80000</v>
      </c>
      <c r="H31" s="12">
        <f t="shared" ref="H31:S31" si="54">(+$C$31/12)*H85</f>
        <v>0</v>
      </c>
      <c r="I31" s="12">
        <f t="shared" si="54"/>
        <v>0</v>
      </c>
      <c r="J31" s="12">
        <f t="shared" si="54"/>
        <v>0</v>
      </c>
      <c r="K31" s="12">
        <f t="shared" si="54"/>
        <v>0</v>
      </c>
      <c r="L31" s="12">
        <f t="shared" si="54"/>
        <v>0</v>
      </c>
      <c r="M31" s="12">
        <f t="shared" si="54"/>
        <v>6666.666667</v>
      </c>
      <c r="N31" s="12">
        <f t="shared" si="54"/>
        <v>0</v>
      </c>
      <c r="O31" s="12">
        <f t="shared" si="54"/>
        <v>0</v>
      </c>
      <c r="P31" s="12">
        <f t="shared" si="54"/>
        <v>0</v>
      </c>
      <c r="Q31" s="12">
        <f t="shared" si="54"/>
        <v>0</v>
      </c>
      <c r="R31" s="12">
        <f t="shared" si="54"/>
        <v>0</v>
      </c>
      <c r="S31" s="12">
        <f t="shared" si="54"/>
        <v>0</v>
      </c>
      <c r="T31" s="12">
        <f t="shared" ref="T31:AE31" si="55">(+$D$31/12)*T85</f>
        <v>0</v>
      </c>
      <c r="U31" s="12">
        <f t="shared" si="55"/>
        <v>0</v>
      </c>
      <c r="V31" s="12">
        <f t="shared" si="55"/>
        <v>0</v>
      </c>
      <c r="W31" s="12">
        <f t="shared" si="55"/>
        <v>0</v>
      </c>
      <c r="X31" s="12">
        <f t="shared" si="55"/>
        <v>0</v>
      </c>
      <c r="Y31" s="12">
        <f t="shared" si="55"/>
        <v>0</v>
      </c>
      <c r="Z31" s="12">
        <f t="shared" si="55"/>
        <v>0</v>
      </c>
      <c r="AA31" s="12">
        <f t="shared" si="55"/>
        <v>0</v>
      </c>
      <c r="AB31" s="12">
        <f t="shared" si="55"/>
        <v>0</v>
      </c>
      <c r="AC31" s="12">
        <f t="shared" si="55"/>
        <v>0</v>
      </c>
      <c r="AD31" s="12">
        <f t="shared" si="55"/>
        <v>0</v>
      </c>
      <c r="AE31" s="12">
        <f t="shared" si="55"/>
        <v>0</v>
      </c>
      <c r="AF31" s="12">
        <f t="shared" ref="AF31:AQ31" si="56">(+$E$31/12)*AF85</f>
        <v>0</v>
      </c>
      <c r="AG31" s="12">
        <f t="shared" si="56"/>
        <v>0</v>
      </c>
      <c r="AH31" s="12">
        <f t="shared" si="56"/>
        <v>0</v>
      </c>
      <c r="AI31" s="12">
        <f t="shared" si="56"/>
        <v>0</v>
      </c>
      <c r="AJ31" s="12">
        <f t="shared" si="56"/>
        <v>0</v>
      </c>
      <c r="AK31" s="12">
        <f t="shared" si="56"/>
        <v>0</v>
      </c>
      <c r="AL31" s="12">
        <f t="shared" si="56"/>
        <v>0</v>
      </c>
      <c r="AM31" s="12">
        <f t="shared" si="56"/>
        <v>0</v>
      </c>
      <c r="AN31" s="12">
        <f t="shared" si="56"/>
        <v>0</v>
      </c>
      <c r="AO31" s="12">
        <f t="shared" si="56"/>
        <v>0</v>
      </c>
      <c r="AP31" s="12">
        <f t="shared" si="56"/>
        <v>0</v>
      </c>
      <c r="AQ31" s="12">
        <f t="shared" si="56"/>
        <v>0</v>
      </c>
      <c r="AR31" s="12">
        <f t="shared" ref="AR31:BC31" si="57">(+$F$31/12)*AR85</f>
        <v>0</v>
      </c>
      <c r="AS31" s="12">
        <f t="shared" si="57"/>
        <v>0</v>
      </c>
      <c r="AT31" s="12">
        <f t="shared" si="57"/>
        <v>0</v>
      </c>
      <c r="AU31" s="12">
        <f t="shared" si="57"/>
        <v>0</v>
      </c>
      <c r="AV31" s="12">
        <f t="shared" si="57"/>
        <v>0</v>
      </c>
      <c r="AW31" s="12">
        <f t="shared" si="57"/>
        <v>0</v>
      </c>
      <c r="AX31" s="12">
        <f t="shared" si="57"/>
        <v>0</v>
      </c>
      <c r="AY31" s="12">
        <f t="shared" si="57"/>
        <v>0</v>
      </c>
      <c r="AZ31" s="12">
        <f t="shared" si="57"/>
        <v>0</v>
      </c>
      <c r="BA31" s="12">
        <f t="shared" si="57"/>
        <v>0</v>
      </c>
      <c r="BB31" s="12">
        <f t="shared" si="57"/>
        <v>0</v>
      </c>
      <c r="BC31" s="12">
        <f t="shared" si="57"/>
        <v>0</v>
      </c>
      <c r="BD31" s="12">
        <f t="shared" ref="BD31:BO31" si="58">(+$G$26/12)*BD85</f>
        <v>0</v>
      </c>
      <c r="BE31" s="12">
        <f t="shared" si="58"/>
        <v>0</v>
      </c>
      <c r="BF31" s="12">
        <f t="shared" si="58"/>
        <v>0</v>
      </c>
      <c r="BG31" s="12">
        <f t="shared" si="58"/>
        <v>0</v>
      </c>
      <c r="BH31" s="12">
        <f t="shared" si="58"/>
        <v>0</v>
      </c>
      <c r="BI31" s="12">
        <f t="shared" si="58"/>
        <v>0</v>
      </c>
      <c r="BJ31" s="12">
        <f t="shared" si="58"/>
        <v>0</v>
      </c>
      <c r="BK31" s="12">
        <f t="shared" si="58"/>
        <v>0</v>
      </c>
      <c r="BL31" s="12">
        <f t="shared" si="58"/>
        <v>0</v>
      </c>
      <c r="BM31" s="12">
        <f t="shared" si="58"/>
        <v>0</v>
      </c>
      <c r="BN31" s="12">
        <f t="shared" si="58"/>
        <v>0</v>
      </c>
      <c r="BO31" s="12">
        <f t="shared" si="58"/>
        <v>0</v>
      </c>
    </row>
    <row r="32" ht="15.75" customHeight="1">
      <c r="A32" s="184" t="s">
        <v>399</v>
      </c>
      <c r="B32" s="125">
        <v>0.0</v>
      </c>
      <c r="C32" s="172">
        <v>100000.0</v>
      </c>
      <c r="D32" s="122">
        <f t="shared" ref="D32:G32" si="59">+C32*(1+$B$26)</f>
        <v>100000</v>
      </c>
      <c r="E32" s="122">
        <f t="shared" si="59"/>
        <v>100000</v>
      </c>
      <c r="F32" s="122">
        <f t="shared" si="59"/>
        <v>100000</v>
      </c>
      <c r="G32" s="122">
        <f t="shared" si="59"/>
        <v>100000</v>
      </c>
      <c r="H32" s="12">
        <f t="shared" ref="H32:S32" si="60">(+$C$32/12)*H86</f>
        <v>0</v>
      </c>
      <c r="I32" s="12">
        <f t="shared" si="60"/>
        <v>0</v>
      </c>
      <c r="J32" s="12">
        <f t="shared" si="60"/>
        <v>0</v>
      </c>
      <c r="K32" s="12">
        <f t="shared" si="60"/>
        <v>0</v>
      </c>
      <c r="L32" s="12">
        <f t="shared" si="60"/>
        <v>0</v>
      </c>
      <c r="M32" s="12">
        <f t="shared" si="60"/>
        <v>8333.333333</v>
      </c>
      <c r="N32" s="12">
        <f t="shared" si="60"/>
        <v>0</v>
      </c>
      <c r="O32" s="12">
        <f t="shared" si="60"/>
        <v>0</v>
      </c>
      <c r="P32" s="12">
        <f t="shared" si="60"/>
        <v>0</v>
      </c>
      <c r="Q32" s="12">
        <f t="shared" si="60"/>
        <v>0</v>
      </c>
      <c r="R32" s="12">
        <f t="shared" si="60"/>
        <v>0</v>
      </c>
      <c r="S32" s="12">
        <f t="shared" si="60"/>
        <v>0</v>
      </c>
      <c r="T32" s="12">
        <f t="shared" ref="T32:AE32" si="61">(+$D$32/12)*T86</f>
        <v>0</v>
      </c>
      <c r="U32" s="12">
        <f t="shared" si="61"/>
        <v>0</v>
      </c>
      <c r="V32" s="12">
        <f t="shared" si="61"/>
        <v>0</v>
      </c>
      <c r="W32" s="12">
        <f t="shared" si="61"/>
        <v>0</v>
      </c>
      <c r="X32" s="12">
        <f t="shared" si="61"/>
        <v>0</v>
      </c>
      <c r="Y32" s="12">
        <f t="shared" si="61"/>
        <v>0</v>
      </c>
      <c r="Z32" s="12">
        <f t="shared" si="61"/>
        <v>0</v>
      </c>
      <c r="AA32" s="12">
        <f t="shared" si="61"/>
        <v>0</v>
      </c>
      <c r="AB32" s="12">
        <f t="shared" si="61"/>
        <v>0</v>
      </c>
      <c r="AC32" s="12">
        <f t="shared" si="61"/>
        <v>0</v>
      </c>
      <c r="AD32" s="12">
        <f t="shared" si="61"/>
        <v>0</v>
      </c>
      <c r="AE32" s="12">
        <f t="shared" si="61"/>
        <v>0</v>
      </c>
      <c r="AF32" s="12">
        <f t="shared" ref="AF32:AQ32" si="62">(+$E$32/12)*AF86</f>
        <v>0</v>
      </c>
      <c r="AG32" s="12">
        <f t="shared" si="62"/>
        <v>0</v>
      </c>
      <c r="AH32" s="12">
        <f t="shared" si="62"/>
        <v>0</v>
      </c>
      <c r="AI32" s="12">
        <f t="shared" si="62"/>
        <v>0</v>
      </c>
      <c r="AJ32" s="12">
        <f t="shared" si="62"/>
        <v>0</v>
      </c>
      <c r="AK32" s="12">
        <f t="shared" si="62"/>
        <v>0</v>
      </c>
      <c r="AL32" s="12">
        <f t="shared" si="62"/>
        <v>0</v>
      </c>
      <c r="AM32" s="12">
        <f t="shared" si="62"/>
        <v>0</v>
      </c>
      <c r="AN32" s="12">
        <f t="shared" si="62"/>
        <v>0</v>
      </c>
      <c r="AO32" s="12">
        <f t="shared" si="62"/>
        <v>0</v>
      </c>
      <c r="AP32" s="12">
        <f t="shared" si="62"/>
        <v>0</v>
      </c>
      <c r="AQ32" s="12">
        <f t="shared" si="62"/>
        <v>0</v>
      </c>
      <c r="AR32" s="12">
        <f t="shared" ref="AR32:BC32" si="63">(+$F$32/12)*AR86</f>
        <v>0</v>
      </c>
      <c r="AS32" s="12">
        <f t="shared" si="63"/>
        <v>0</v>
      </c>
      <c r="AT32" s="12">
        <f t="shared" si="63"/>
        <v>0</v>
      </c>
      <c r="AU32" s="12">
        <f t="shared" si="63"/>
        <v>0</v>
      </c>
      <c r="AV32" s="12">
        <f t="shared" si="63"/>
        <v>0</v>
      </c>
      <c r="AW32" s="12">
        <f t="shared" si="63"/>
        <v>0</v>
      </c>
      <c r="AX32" s="12">
        <f t="shared" si="63"/>
        <v>0</v>
      </c>
      <c r="AY32" s="12">
        <f t="shared" si="63"/>
        <v>0</v>
      </c>
      <c r="AZ32" s="12">
        <f t="shared" si="63"/>
        <v>0</v>
      </c>
      <c r="BA32" s="12">
        <f t="shared" si="63"/>
        <v>0</v>
      </c>
      <c r="BB32" s="12">
        <f t="shared" si="63"/>
        <v>0</v>
      </c>
      <c r="BC32" s="12">
        <f t="shared" si="63"/>
        <v>0</v>
      </c>
      <c r="BD32" s="12">
        <f t="shared" ref="BD32:BO32" si="64">(+$G$26/12)*BD86</f>
        <v>0</v>
      </c>
      <c r="BE32" s="12">
        <f t="shared" si="64"/>
        <v>0</v>
      </c>
      <c r="BF32" s="12">
        <f t="shared" si="64"/>
        <v>0</v>
      </c>
      <c r="BG32" s="12">
        <f t="shared" si="64"/>
        <v>0</v>
      </c>
      <c r="BH32" s="12">
        <f t="shared" si="64"/>
        <v>0</v>
      </c>
      <c r="BI32" s="12">
        <f t="shared" si="64"/>
        <v>0</v>
      </c>
      <c r="BJ32" s="12">
        <f t="shared" si="64"/>
        <v>0</v>
      </c>
      <c r="BK32" s="12">
        <f t="shared" si="64"/>
        <v>0</v>
      </c>
      <c r="BL32" s="12">
        <f t="shared" si="64"/>
        <v>0</v>
      </c>
      <c r="BM32" s="12">
        <f t="shared" si="64"/>
        <v>0</v>
      </c>
      <c r="BN32" s="12">
        <f t="shared" si="64"/>
        <v>0</v>
      </c>
      <c r="BO32" s="12">
        <f t="shared" si="64"/>
        <v>0</v>
      </c>
    </row>
    <row r="33" ht="15.75" customHeight="1">
      <c r="A33" s="184" t="s">
        <v>400</v>
      </c>
      <c r="B33" s="125">
        <v>0.0</v>
      </c>
      <c r="C33" s="172">
        <v>240000.0</v>
      </c>
      <c r="D33" s="122">
        <f t="shared" ref="D33:G33" si="65">+C33*(1+$B$26)</f>
        <v>240000</v>
      </c>
      <c r="E33" s="122">
        <f t="shared" si="65"/>
        <v>240000</v>
      </c>
      <c r="F33" s="122">
        <f t="shared" si="65"/>
        <v>240000</v>
      </c>
      <c r="G33" s="122">
        <f t="shared" si="65"/>
        <v>240000</v>
      </c>
      <c r="H33" s="12">
        <f t="shared" ref="H33:S33" si="66">(+$C$33/12)*H87</f>
        <v>0</v>
      </c>
      <c r="I33" s="12">
        <f t="shared" si="66"/>
        <v>0</v>
      </c>
      <c r="J33" s="12">
        <f t="shared" si="66"/>
        <v>0</v>
      </c>
      <c r="K33" s="12">
        <f t="shared" si="66"/>
        <v>0</v>
      </c>
      <c r="L33" s="12">
        <f t="shared" si="66"/>
        <v>0</v>
      </c>
      <c r="M33" s="12">
        <f t="shared" si="66"/>
        <v>0</v>
      </c>
      <c r="N33" s="12">
        <f t="shared" si="66"/>
        <v>0</v>
      </c>
      <c r="O33" s="12">
        <f t="shared" si="66"/>
        <v>0</v>
      </c>
      <c r="P33" s="12">
        <f t="shared" si="66"/>
        <v>0</v>
      </c>
      <c r="Q33" s="12">
        <f t="shared" si="66"/>
        <v>0</v>
      </c>
      <c r="R33" s="12">
        <f t="shared" si="66"/>
        <v>0</v>
      </c>
      <c r="S33" s="12">
        <f t="shared" si="66"/>
        <v>0</v>
      </c>
      <c r="T33" s="12">
        <f t="shared" ref="T33:AE33" si="67">(+$D$33/12)*T87</f>
        <v>0</v>
      </c>
      <c r="U33" s="12">
        <f t="shared" si="67"/>
        <v>0</v>
      </c>
      <c r="V33" s="12">
        <f t="shared" si="67"/>
        <v>0</v>
      </c>
      <c r="W33" s="12">
        <f t="shared" si="67"/>
        <v>0</v>
      </c>
      <c r="X33" s="12">
        <f t="shared" si="67"/>
        <v>0</v>
      </c>
      <c r="Y33" s="12">
        <f t="shared" si="67"/>
        <v>0</v>
      </c>
      <c r="Z33" s="12">
        <f t="shared" si="67"/>
        <v>0</v>
      </c>
      <c r="AA33" s="12">
        <f t="shared" si="67"/>
        <v>0</v>
      </c>
      <c r="AB33" s="12">
        <f t="shared" si="67"/>
        <v>0</v>
      </c>
      <c r="AC33" s="12">
        <f t="shared" si="67"/>
        <v>0</v>
      </c>
      <c r="AD33" s="12">
        <f t="shared" si="67"/>
        <v>0</v>
      </c>
      <c r="AE33" s="12">
        <f t="shared" si="67"/>
        <v>0</v>
      </c>
      <c r="AF33" s="12">
        <f t="shared" ref="AF33:AQ33" si="68">(+$E$33/12)*AF87</f>
        <v>0</v>
      </c>
      <c r="AG33" s="12">
        <f t="shared" si="68"/>
        <v>0</v>
      </c>
      <c r="AH33" s="12">
        <f t="shared" si="68"/>
        <v>0</v>
      </c>
      <c r="AI33" s="12">
        <f t="shared" si="68"/>
        <v>0</v>
      </c>
      <c r="AJ33" s="12">
        <f t="shared" si="68"/>
        <v>0</v>
      </c>
      <c r="AK33" s="12">
        <f t="shared" si="68"/>
        <v>0</v>
      </c>
      <c r="AL33" s="12">
        <f t="shared" si="68"/>
        <v>0</v>
      </c>
      <c r="AM33" s="12">
        <f t="shared" si="68"/>
        <v>0</v>
      </c>
      <c r="AN33" s="12">
        <f t="shared" si="68"/>
        <v>0</v>
      </c>
      <c r="AO33" s="12">
        <f t="shared" si="68"/>
        <v>0</v>
      </c>
      <c r="AP33" s="12">
        <f t="shared" si="68"/>
        <v>0</v>
      </c>
      <c r="AQ33" s="12">
        <f t="shared" si="68"/>
        <v>0</v>
      </c>
      <c r="AR33" s="12">
        <f t="shared" ref="AR33:BC33" si="69">(+$F$33/12)*AR87</f>
        <v>0</v>
      </c>
      <c r="AS33" s="12">
        <f t="shared" si="69"/>
        <v>0</v>
      </c>
      <c r="AT33" s="12">
        <f t="shared" si="69"/>
        <v>0</v>
      </c>
      <c r="AU33" s="12">
        <f t="shared" si="69"/>
        <v>0</v>
      </c>
      <c r="AV33" s="12">
        <f t="shared" si="69"/>
        <v>0</v>
      </c>
      <c r="AW33" s="12">
        <f t="shared" si="69"/>
        <v>0</v>
      </c>
      <c r="AX33" s="12">
        <f t="shared" si="69"/>
        <v>0</v>
      </c>
      <c r="AY33" s="12">
        <f t="shared" si="69"/>
        <v>0</v>
      </c>
      <c r="AZ33" s="12">
        <f t="shared" si="69"/>
        <v>0</v>
      </c>
      <c r="BA33" s="12">
        <f t="shared" si="69"/>
        <v>0</v>
      </c>
      <c r="BB33" s="12">
        <f t="shared" si="69"/>
        <v>0</v>
      </c>
      <c r="BC33" s="12">
        <f t="shared" si="69"/>
        <v>0</v>
      </c>
      <c r="BD33" s="12">
        <f t="shared" ref="BD33:BO33" si="70">(+$G$26/12)*BD87</f>
        <v>0</v>
      </c>
      <c r="BE33" s="12">
        <f t="shared" si="70"/>
        <v>0</v>
      </c>
      <c r="BF33" s="12">
        <f t="shared" si="70"/>
        <v>0</v>
      </c>
      <c r="BG33" s="12">
        <f t="shared" si="70"/>
        <v>0</v>
      </c>
      <c r="BH33" s="12">
        <f t="shared" si="70"/>
        <v>0</v>
      </c>
      <c r="BI33" s="12">
        <f t="shared" si="70"/>
        <v>0</v>
      </c>
      <c r="BJ33" s="12">
        <f t="shared" si="70"/>
        <v>0</v>
      </c>
      <c r="BK33" s="12">
        <f t="shared" si="70"/>
        <v>0</v>
      </c>
      <c r="BL33" s="12">
        <f t="shared" si="70"/>
        <v>0</v>
      </c>
      <c r="BM33" s="12">
        <f t="shared" si="70"/>
        <v>0</v>
      </c>
      <c r="BN33" s="12">
        <f t="shared" si="70"/>
        <v>0</v>
      </c>
      <c r="BO33" s="12">
        <f t="shared" si="70"/>
        <v>0</v>
      </c>
    </row>
    <row r="34" ht="15.75" customHeight="1">
      <c r="A34" s="184" t="s">
        <v>401</v>
      </c>
      <c r="B34" s="125">
        <v>0.0</v>
      </c>
      <c r="C34" s="172">
        <v>240000.0</v>
      </c>
      <c r="D34" s="122">
        <f t="shared" ref="D34:G34" si="71">+C34*(1+$B$26)</f>
        <v>240000</v>
      </c>
      <c r="E34" s="122">
        <f t="shared" si="71"/>
        <v>240000</v>
      </c>
      <c r="F34" s="122">
        <f t="shared" si="71"/>
        <v>240000</v>
      </c>
      <c r="G34" s="122">
        <f t="shared" si="71"/>
        <v>240000</v>
      </c>
      <c r="H34" s="12">
        <f t="shared" ref="H34:S34" si="72">(+$C$34/12)*H88</f>
        <v>0</v>
      </c>
      <c r="I34" s="12">
        <f t="shared" si="72"/>
        <v>0</v>
      </c>
      <c r="J34" s="12">
        <f t="shared" si="72"/>
        <v>0</v>
      </c>
      <c r="K34" s="12">
        <f t="shared" si="72"/>
        <v>0</v>
      </c>
      <c r="L34" s="12">
        <f t="shared" si="72"/>
        <v>0</v>
      </c>
      <c r="M34" s="12">
        <f t="shared" si="72"/>
        <v>0</v>
      </c>
      <c r="N34" s="12">
        <f t="shared" si="72"/>
        <v>0</v>
      </c>
      <c r="O34" s="12">
        <f t="shared" si="72"/>
        <v>0</v>
      </c>
      <c r="P34" s="12">
        <f t="shared" si="72"/>
        <v>0</v>
      </c>
      <c r="Q34" s="12">
        <f t="shared" si="72"/>
        <v>0</v>
      </c>
      <c r="R34" s="12">
        <f t="shared" si="72"/>
        <v>0</v>
      </c>
      <c r="S34" s="12">
        <f t="shared" si="72"/>
        <v>0</v>
      </c>
      <c r="T34" s="12">
        <f t="shared" ref="T34:AE34" si="73">(+$D$34/12)*T88</f>
        <v>0</v>
      </c>
      <c r="U34" s="12">
        <f t="shared" si="73"/>
        <v>0</v>
      </c>
      <c r="V34" s="12">
        <f t="shared" si="73"/>
        <v>0</v>
      </c>
      <c r="W34" s="12">
        <f t="shared" si="73"/>
        <v>0</v>
      </c>
      <c r="X34" s="12">
        <f t="shared" si="73"/>
        <v>0</v>
      </c>
      <c r="Y34" s="12">
        <f t="shared" si="73"/>
        <v>0</v>
      </c>
      <c r="Z34" s="12">
        <f t="shared" si="73"/>
        <v>0</v>
      </c>
      <c r="AA34" s="12">
        <f t="shared" si="73"/>
        <v>0</v>
      </c>
      <c r="AB34" s="12">
        <f t="shared" si="73"/>
        <v>0</v>
      </c>
      <c r="AC34" s="12">
        <f t="shared" si="73"/>
        <v>0</v>
      </c>
      <c r="AD34" s="12">
        <f t="shared" si="73"/>
        <v>0</v>
      </c>
      <c r="AE34" s="12">
        <f t="shared" si="73"/>
        <v>0</v>
      </c>
      <c r="AF34" s="12">
        <f t="shared" ref="AF34:AQ34" si="74">(+$E$34/12)*AF88</f>
        <v>0</v>
      </c>
      <c r="AG34" s="12">
        <f t="shared" si="74"/>
        <v>0</v>
      </c>
      <c r="AH34" s="12">
        <f t="shared" si="74"/>
        <v>0</v>
      </c>
      <c r="AI34" s="12">
        <f t="shared" si="74"/>
        <v>0</v>
      </c>
      <c r="AJ34" s="12">
        <f t="shared" si="74"/>
        <v>0</v>
      </c>
      <c r="AK34" s="12">
        <f t="shared" si="74"/>
        <v>0</v>
      </c>
      <c r="AL34" s="12">
        <f t="shared" si="74"/>
        <v>0</v>
      </c>
      <c r="AM34" s="12">
        <f t="shared" si="74"/>
        <v>0</v>
      </c>
      <c r="AN34" s="12">
        <f t="shared" si="74"/>
        <v>0</v>
      </c>
      <c r="AO34" s="12">
        <f t="shared" si="74"/>
        <v>0</v>
      </c>
      <c r="AP34" s="12">
        <f t="shared" si="74"/>
        <v>0</v>
      </c>
      <c r="AQ34" s="12">
        <f t="shared" si="74"/>
        <v>0</v>
      </c>
      <c r="AR34" s="12">
        <f t="shared" ref="AR34:BC34" si="75">(+$F$34/12)*AR88</f>
        <v>0</v>
      </c>
      <c r="AS34" s="12">
        <f t="shared" si="75"/>
        <v>0</v>
      </c>
      <c r="AT34" s="12">
        <f t="shared" si="75"/>
        <v>0</v>
      </c>
      <c r="AU34" s="12">
        <f t="shared" si="75"/>
        <v>0</v>
      </c>
      <c r="AV34" s="12">
        <f t="shared" si="75"/>
        <v>0</v>
      </c>
      <c r="AW34" s="12">
        <f t="shared" si="75"/>
        <v>0</v>
      </c>
      <c r="AX34" s="12">
        <f t="shared" si="75"/>
        <v>0</v>
      </c>
      <c r="AY34" s="12">
        <f t="shared" si="75"/>
        <v>0</v>
      </c>
      <c r="AZ34" s="12">
        <f t="shared" si="75"/>
        <v>0</v>
      </c>
      <c r="BA34" s="12">
        <f t="shared" si="75"/>
        <v>0</v>
      </c>
      <c r="BB34" s="12">
        <f t="shared" si="75"/>
        <v>0</v>
      </c>
      <c r="BC34" s="12">
        <f t="shared" si="75"/>
        <v>0</v>
      </c>
      <c r="BD34" s="12">
        <f t="shared" ref="BD34:BO34" si="76">(+$G$26/12)*BD88</f>
        <v>0</v>
      </c>
      <c r="BE34" s="12">
        <f t="shared" si="76"/>
        <v>0</v>
      </c>
      <c r="BF34" s="12">
        <f t="shared" si="76"/>
        <v>0</v>
      </c>
      <c r="BG34" s="12">
        <f t="shared" si="76"/>
        <v>0</v>
      </c>
      <c r="BH34" s="12">
        <f t="shared" si="76"/>
        <v>0</v>
      </c>
      <c r="BI34" s="12">
        <f t="shared" si="76"/>
        <v>0</v>
      </c>
      <c r="BJ34" s="12">
        <f t="shared" si="76"/>
        <v>0</v>
      </c>
      <c r="BK34" s="12">
        <f t="shared" si="76"/>
        <v>0</v>
      </c>
      <c r="BL34" s="12">
        <f t="shared" si="76"/>
        <v>0</v>
      </c>
      <c r="BM34" s="12">
        <f t="shared" si="76"/>
        <v>0</v>
      </c>
      <c r="BN34" s="12">
        <f t="shared" si="76"/>
        <v>0</v>
      </c>
      <c r="BO34" s="12">
        <f t="shared" si="76"/>
        <v>0</v>
      </c>
    </row>
    <row r="35" ht="15.75" customHeight="1">
      <c r="A35" s="76" t="s">
        <v>239</v>
      </c>
      <c r="B35" s="76"/>
      <c r="C35" s="179"/>
      <c r="D35" s="70"/>
      <c r="E35" s="70"/>
      <c r="F35" s="70"/>
      <c r="G35" s="70"/>
      <c r="H35" s="181">
        <f t="shared" ref="H35:BO35" si="77">SUM(H26:H34)</f>
        <v>23333.33333</v>
      </c>
      <c r="I35" s="181">
        <f t="shared" si="77"/>
        <v>23333.33333</v>
      </c>
      <c r="J35" s="181">
        <f t="shared" si="77"/>
        <v>23333.33333</v>
      </c>
      <c r="K35" s="181">
        <f t="shared" si="77"/>
        <v>28333.33333</v>
      </c>
      <c r="L35" s="181">
        <f t="shared" si="77"/>
        <v>28333.33333</v>
      </c>
      <c r="M35" s="181">
        <f t="shared" si="77"/>
        <v>51666.66667</v>
      </c>
      <c r="N35" s="181">
        <f t="shared" si="77"/>
        <v>0</v>
      </c>
      <c r="O35" s="181">
        <f t="shared" si="77"/>
        <v>0</v>
      </c>
      <c r="P35" s="181">
        <f t="shared" si="77"/>
        <v>0</v>
      </c>
      <c r="Q35" s="181">
        <f t="shared" si="77"/>
        <v>0</v>
      </c>
      <c r="R35" s="181">
        <f t="shared" si="77"/>
        <v>0</v>
      </c>
      <c r="S35" s="181">
        <f t="shared" si="77"/>
        <v>0</v>
      </c>
      <c r="T35" s="181">
        <f t="shared" si="77"/>
        <v>0</v>
      </c>
      <c r="U35" s="181">
        <f t="shared" si="77"/>
        <v>0</v>
      </c>
      <c r="V35" s="181">
        <f t="shared" si="77"/>
        <v>0</v>
      </c>
      <c r="W35" s="181">
        <f t="shared" si="77"/>
        <v>0</v>
      </c>
      <c r="X35" s="181">
        <f t="shared" si="77"/>
        <v>0</v>
      </c>
      <c r="Y35" s="181">
        <f t="shared" si="77"/>
        <v>0</v>
      </c>
      <c r="Z35" s="181">
        <f t="shared" si="77"/>
        <v>0</v>
      </c>
      <c r="AA35" s="181">
        <f t="shared" si="77"/>
        <v>0</v>
      </c>
      <c r="AB35" s="181">
        <f t="shared" si="77"/>
        <v>0</v>
      </c>
      <c r="AC35" s="181">
        <f t="shared" si="77"/>
        <v>0</v>
      </c>
      <c r="AD35" s="181">
        <f t="shared" si="77"/>
        <v>0</v>
      </c>
      <c r="AE35" s="181">
        <f t="shared" si="77"/>
        <v>0</v>
      </c>
      <c r="AF35" s="181">
        <f t="shared" si="77"/>
        <v>0</v>
      </c>
      <c r="AG35" s="181">
        <f t="shared" si="77"/>
        <v>0</v>
      </c>
      <c r="AH35" s="181">
        <f t="shared" si="77"/>
        <v>0</v>
      </c>
      <c r="AI35" s="181">
        <f t="shared" si="77"/>
        <v>0</v>
      </c>
      <c r="AJ35" s="181">
        <f t="shared" si="77"/>
        <v>0</v>
      </c>
      <c r="AK35" s="181">
        <f t="shared" si="77"/>
        <v>0</v>
      </c>
      <c r="AL35" s="181">
        <f t="shared" si="77"/>
        <v>0</v>
      </c>
      <c r="AM35" s="181">
        <f t="shared" si="77"/>
        <v>0</v>
      </c>
      <c r="AN35" s="181">
        <f t="shared" si="77"/>
        <v>0</v>
      </c>
      <c r="AO35" s="181">
        <f t="shared" si="77"/>
        <v>0</v>
      </c>
      <c r="AP35" s="181">
        <f t="shared" si="77"/>
        <v>0</v>
      </c>
      <c r="AQ35" s="181">
        <f t="shared" si="77"/>
        <v>0</v>
      </c>
      <c r="AR35" s="181">
        <f t="shared" si="77"/>
        <v>0</v>
      </c>
      <c r="AS35" s="181">
        <f t="shared" si="77"/>
        <v>0</v>
      </c>
      <c r="AT35" s="181">
        <f t="shared" si="77"/>
        <v>0</v>
      </c>
      <c r="AU35" s="181">
        <f t="shared" si="77"/>
        <v>0</v>
      </c>
      <c r="AV35" s="181">
        <f t="shared" si="77"/>
        <v>0</v>
      </c>
      <c r="AW35" s="181">
        <f t="shared" si="77"/>
        <v>0</v>
      </c>
      <c r="AX35" s="181">
        <f t="shared" si="77"/>
        <v>0</v>
      </c>
      <c r="AY35" s="181">
        <f t="shared" si="77"/>
        <v>0</v>
      </c>
      <c r="AZ35" s="181">
        <f t="shared" si="77"/>
        <v>0</v>
      </c>
      <c r="BA35" s="181">
        <f t="shared" si="77"/>
        <v>0</v>
      </c>
      <c r="BB35" s="181">
        <f t="shared" si="77"/>
        <v>0</v>
      </c>
      <c r="BC35" s="181">
        <f t="shared" si="77"/>
        <v>0</v>
      </c>
      <c r="BD35" s="181">
        <f t="shared" si="77"/>
        <v>0</v>
      </c>
      <c r="BE35" s="181">
        <f t="shared" si="77"/>
        <v>0</v>
      </c>
      <c r="BF35" s="181">
        <f t="shared" si="77"/>
        <v>0</v>
      </c>
      <c r="BG35" s="181">
        <f t="shared" si="77"/>
        <v>0</v>
      </c>
      <c r="BH35" s="181">
        <f t="shared" si="77"/>
        <v>0</v>
      </c>
      <c r="BI35" s="181">
        <f t="shared" si="77"/>
        <v>0</v>
      </c>
      <c r="BJ35" s="181">
        <f t="shared" si="77"/>
        <v>0</v>
      </c>
      <c r="BK35" s="181">
        <f t="shared" si="77"/>
        <v>0</v>
      </c>
      <c r="BL35" s="181">
        <f t="shared" si="77"/>
        <v>0</v>
      </c>
      <c r="BM35" s="181">
        <f t="shared" si="77"/>
        <v>0</v>
      </c>
      <c r="BN35" s="181">
        <f t="shared" si="77"/>
        <v>0</v>
      </c>
      <c r="BO35" s="181">
        <f t="shared" si="77"/>
        <v>0</v>
      </c>
    </row>
    <row r="36" ht="15.75" customHeight="1">
      <c r="A36" s="71" t="s">
        <v>240</v>
      </c>
      <c r="B36" s="71"/>
      <c r="C36" s="182"/>
      <c r="D36" s="182"/>
      <c r="E36" s="182"/>
      <c r="F36" s="182"/>
      <c r="G36" s="18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  <c r="BL36" s="112"/>
      <c r="BM36" s="112"/>
      <c r="BN36" s="112"/>
      <c r="BO36" s="112"/>
    </row>
    <row r="37" ht="15.75" customHeight="1">
      <c r="A37" s="1" t="s">
        <v>222</v>
      </c>
      <c r="B37" s="1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</row>
    <row r="38" ht="15.75" customHeight="1">
      <c r="A38" s="79" t="s">
        <v>241</v>
      </c>
      <c r="B38" s="79"/>
      <c r="C38" s="110"/>
      <c r="D38" s="110"/>
      <c r="E38" s="110"/>
      <c r="F38" s="110"/>
      <c r="G38" s="110"/>
      <c r="H38" s="178">
        <f>+H39</f>
        <v>0</v>
      </c>
      <c r="I38" s="178">
        <f t="shared" ref="I38:BO38" si="78">+I39-H39</f>
        <v>0</v>
      </c>
      <c r="J38" s="178">
        <f t="shared" si="78"/>
        <v>0</v>
      </c>
      <c r="K38" s="178">
        <f t="shared" si="78"/>
        <v>1</v>
      </c>
      <c r="L38" s="178">
        <f t="shared" si="78"/>
        <v>1</v>
      </c>
      <c r="M38" s="178">
        <f t="shared" si="78"/>
        <v>0</v>
      </c>
      <c r="N38" s="178">
        <f t="shared" si="78"/>
        <v>-2</v>
      </c>
      <c r="O38" s="178">
        <f t="shared" si="78"/>
        <v>0</v>
      </c>
      <c r="P38" s="178">
        <f t="shared" si="78"/>
        <v>0</v>
      </c>
      <c r="Q38" s="178">
        <f t="shared" si="78"/>
        <v>0</v>
      </c>
      <c r="R38" s="178">
        <f t="shared" si="78"/>
        <v>0</v>
      </c>
      <c r="S38" s="178">
        <f t="shared" si="78"/>
        <v>0</v>
      </c>
      <c r="T38" s="178">
        <f t="shared" si="78"/>
        <v>0</v>
      </c>
      <c r="U38" s="178">
        <f t="shared" si="78"/>
        <v>0</v>
      </c>
      <c r="V38" s="178">
        <f t="shared" si="78"/>
        <v>0</v>
      </c>
      <c r="W38" s="178">
        <f t="shared" si="78"/>
        <v>0</v>
      </c>
      <c r="X38" s="178">
        <f t="shared" si="78"/>
        <v>0</v>
      </c>
      <c r="Y38" s="178">
        <f t="shared" si="78"/>
        <v>0</v>
      </c>
      <c r="Z38" s="178">
        <f t="shared" si="78"/>
        <v>0</v>
      </c>
      <c r="AA38" s="178">
        <f t="shared" si="78"/>
        <v>0</v>
      </c>
      <c r="AB38" s="178">
        <f t="shared" si="78"/>
        <v>0</v>
      </c>
      <c r="AC38" s="178">
        <f t="shared" si="78"/>
        <v>0</v>
      </c>
      <c r="AD38" s="178">
        <f t="shared" si="78"/>
        <v>0</v>
      </c>
      <c r="AE38" s="178">
        <f t="shared" si="78"/>
        <v>0</v>
      </c>
      <c r="AF38" s="178">
        <f t="shared" si="78"/>
        <v>0</v>
      </c>
      <c r="AG38" s="178">
        <f t="shared" si="78"/>
        <v>0</v>
      </c>
      <c r="AH38" s="178">
        <f t="shared" si="78"/>
        <v>0</v>
      </c>
      <c r="AI38" s="178">
        <f t="shared" si="78"/>
        <v>0</v>
      </c>
      <c r="AJ38" s="178">
        <f t="shared" si="78"/>
        <v>0</v>
      </c>
      <c r="AK38" s="178">
        <f t="shared" si="78"/>
        <v>0</v>
      </c>
      <c r="AL38" s="178">
        <f t="shared" si="78"/>
        <v>0</v>
      </c>
      <c r="AM38" s="178">
        <f t="shared" si="78"/>
        <v>0</v>
      </c>
      <c r="AN38" s="178">
        <f t="shared" si="78"/>
        <v>0</v>
      </c>
      <c r="AO38" s="178">
        <f t="shared" si="78"/>
        <v>0</v>
      </c>
      <c r="AP38" s="178">
        <f t="shared" si="78"/>
        <v>0</v>
      </c>
      <c r="AQ38" s="178">
        <f t="shared" si="78"/>
        <v>0</v>
      </c>
      <c r="AR38" s="178">
        <f t="shared" si="78"/>
        <v>0</v>
      </c>
      <c r="AS38" s="178">
        <f t="shared" si="78"/>
        <v>0</v>
      </c>
      <c r="AT38" s="178">
        <f t="shared" si="78"/>
        <v>0</v>
      </c>
      <c r="AU38" s="178">
        <f t="shared" si="78"/>
        <v>0</v>
      </c>
      <c r="AV38" s="178">
        <f t="shared" si="78"/>
        <v>0</v>
      </c>
      <c r="AW38" s="178">
        <f t="shared" si="78"/>
        <v>0</v>
      </c>
      <c r="AX38" s="178">
        <f t="shared" si="78"/>
        <v>0</v>
      </c>
      <c r="AY38" s="178">
        <f t="shared" si="78"/>
        <v>0</v>
      </c>
      <c r="AZ38" s="178">
        <f t="shared" si="78"/>
        <v>0</v>
      </c>
      <c r="BA38" s="178">
        <f t="shared" si="78"/>
        <v>0</v>
      </c>
      <c r="BB38" s="178">
        <f t="shared" si="78"/>
        <v>0</v>
      </c>
      <c r="BC38" s="178">
        <f t="shared" si="78"/>
        <v>0</v>
      </c>
      <c r="BD38" s="178">
        <f t="shared" si="78"/>
        <v>0</v>
      </c>
      <c r="BE38" s="178">
        <f t="shared" si="78"/>
        <v>0</v>
      </c>
      <c r="BF38" s="178">
        <f t="shared" si="78"/>
        <v>0</v>
      </c>
      <c r="BG38" s="178">
        <f t="shared" si="78"/>
        <v>0</v>
      </c>
      <c r="BH38" s="178">
        <f t="shared" si="78"/>
        <v>0</v>
      </c>
      <c r="BI38" s="178">
        <f t="shared" si="78"/>
        <v>0</v>
      </c>
      <c r="BJ38" s="178">
        <f t="shared" si="78"/>
        <v>0</v>
      </c>
      <c r="BK38" s="178">
        <f t="shared" si="78"/>
        <v>0</v>
      </c>
      <c r="BL38" s="178">
        <f t="shared" si="78"/>
        <v>0</v>
      </c>
      <c r="BM38" s="178">
        <f t="shared" si="78"/>
        <v>0</v>
      </c>
      <c r="BN38" s="178">
        <f t="shared" si="78"/>
        <v>0</v>
      </c>
      <c r="BO38" s="178">
        <f t="shared" si="78"/>
        <v>0</v>
      </c>
    </row>
    <row r="39" ht="15.75" customHeight="1">
      <c r="A39" s="76" t="s">
        <v>242</v>
      </c>
      <c r="B39" s="76"/>
      <c r="C39" s="70"/>
      <c r="D39" s="70"/>
      <c r="E39" s="70"/>
      <c r="F39" s="70"/>
      <c r="G39" s="70"/>
      <c r="H39" s="180">
        <f t="shared" ref="H39:BO39" si="79">+H103</f>
        <v>0</v>
      </c>
      <c r="I39" s="180">
        <f t="shared" si="79"/>
        <v>0</v>
      </c>
      <c r="J39" s="180">
        <f t="shared" si="79"/>
        <v>0</v>
      </c>
      <c r="K39" s="180">
        <f t="shared" si="79"/>
        <v>1</v>
      </c>
      <c r="L39" s="180">
        <f t="shared" si="79"/>
        <v>2</v>
      </c>
      <c r="M39" s="180">
        <f t="shared" si="79"/>
        <v>2</v>
      </c>
      <c r="N39" s="180">
        <f t="shared" si="79"/>
        <v>0</v>
      </c>
      <c r="O39" s="180">
        <f t="shared" si="79"/>
        <v>0</v>
      </c>
      <c r="P39" s="180">
        <f t="shared" si="79"/>
        <v>0</v>
      </c>
      <c r="Q39" s="180">
        <f t="shared" si="79"/>
        <v>0</v>
      </c>
      <c r="R39" s="180">
        <f t="shared" si="79"/>
        <v>0</v>
      </c>
      <c r="S39" s="180">
        <f t="shared" si="79"/>
        <v>0</v>
      </c>
      <c r="T39" s="180">
        <f t="shared" si="79"/>
        <v>0</v>
      </c>
      <c r="U39" s="180">
        <f t="shared" si="79"/>
        <v>0</v>
      </c>
      <c r="V39" s="180">
        <f t="shared" si="79"/>
        <v>0</v>
      </c>
      <c r="W39" s="180">
        <f t="shared" si="79"/>
        <v>0</v>
      </c>
      <c r="X39" s="180">
        <f t="shared" si="79"/>
        <v>0</v>
      </c>
      <c r="Y39" s="180">
        <f t="shared" si="79"/>
        <v>0</v>
      </c>
      <c r="Z39" s="180">
        <f t="shared" si="79"/>
        <v>0</v>
      </c>
      <c r="AA39" s="180">
        <f t="shared" si="79"/>
        <v>0</v>
      </c>
      <c r="AB39" s="180">
        <f t="shared" si="79"/>
        <v>0</v>
      </c>
      <c r="AC39" s="180">
        <f t="shared" si="79"/>
        <v>0</v>
      </c>
      <c r="AD39" s="180">
        <f t="shared" si="79"/>
        <v>0</v>
      </c>
      <c r="AE39" s="180">
        <f t="shared" si="79"/>
        <v>0</v>
      </c>
      <c r="AF39" s="180">
        <f t="shared" si="79"/>
        <v>0</v>
      </c>
      <c r="AG39" s="180">
        <f t="shared" si="79"/>
        <v>0</v>
      </c>
      <c r="AH39" s="180">
        <f t="shared" si="79"/>
        <v>0</v>
      </c>
      <c r="AI39" s="180">
        <f t="shared" si="79"/>
        <v>0</v>
      </c>
      <c r="AJ39" s="180">
        <f t="shared" si="79"/>
        <v>0</v>
      </c>
      <c r="AK39" s="180">
        <f t="shared" si="79"/>
        <v>0</v>
      </c>
      <c r="AL39" s="180">
        <f t="shared" si="79"/>
        <v>0</v>
      </c>
      <c r="AM39" s="180">
        <f t="shared" si="79"/>
        <v>0</v>
      </c>
      <c r="AN39" s="180">
        <f t="shared" si="79"/>
        <v>0</v>
      </c>
      <c r="AO39" s="180">
        <f t="shared" si="79"/>
        <v>0</v>
      </c>
      <c r="AP39" s="180">
        <f t="shared" si="79"/>
        <v>0</v>
      </c>
      <c r="AQ39" s="180">
        <f t="shared" si="79"/>
        <v>0</v>
      </c>
      <c r="AR39" s="180">
        <f t="shared" si="79"/>
        <v>0</v>
      </c>
      <c r="AS39" s="180">
        <f t="shared" si="79"/>
        <v>0</v>
      </c>
      <c r="AT39" s="180">
        <f t="shared" si="79"/>
        <v>0</v>
      </c>
      <c r="AU39" s="180">
        <f t="shared" si="79"/>
        <v>0</v>
      </c>
      <c r="AV39" s="180">
        <f t="shared" si="79"/>
        <v>0</v>
      </c>
      <c r="AW39" s="180">
        <f t="shared" si="79"/>
        <v>0</v>
      </c>
      <c r="AX39" s="180">
        <f t="shared" si="79"/>
        <v>0</v>
      </c>
      <c r="AY39" s="180">
        <f t="shared" si="79"/>
        <v>0</v>
      </c>
      <c r="AZ39" s="180">
        <f t="shared" si="79"/>
        <v>0</v>
      </c>
      <c r="BA39" s="180">
        <f t="shared" si="79"/>
        <v>0</v>
      </c>
      <c r="BB39" s="180">
        <f t="shared" si="79"/>
        <v>0</v>
      </c>
      <c r="BC39" s="180">
        <f t="shared" si="79"/>
        <v>0</v>
      </c>
      <c r="BD39" s="180">
        <f t="shared" si="79"/>
        <v>0</v>
      </c>
      <c r="BE39" s="180">
        <f t="shared" si="79"/>
        <v>0</v>
      </c>
      <c r="BF39" s="180">
        <f t="shared" si="79"/>
        <v>0</v>
      </c>
      <c r="BG39" s="180">
        <f t="shared" si="79"/>
        <v>0</v>
      </c>
      <c r="BH39" s="180">
        <f t="shared" si="79"/>
        <v>0</v>
      </c>
      <c r="BI39" s="180">
        <f t="shared" si="79"/>
        <v>0</v>
      </c>
      <c r="BJ39" s="180">
        <f t="shared" si="79"/>
        <v>0</v>
      </c>
      <c r="BK39" s="180">
        <f t="shared" si="79"/>
        <v>0</v>
      </c>
      <c r="BL39" s="180">
        <f t="shared" si="79"/>
        <v>0</v>
      </c>
      <c r="BM39" s="180">
        <f t="shared" si="79"/>
        <v>0</v>
      </c>
      <c r="BN39" s="180">
        <f t="shared" si="79"/>
        <v>0</v>
      </c>
      <c r="BO39" s="180">
        <f t="shared" si="79"/>
        <v>0</v>
      </c>
    </row>
    <row r="40" ht="15.75" customHeight="1">
      <c r="A40" s="184" t="s">
        <v>402</v>
      </c>
      <c r="B40" s="125">
        <v>0.05</v>
      </c>
      <c r="C40" s="172">
        <v>120000.0</v>
      </c>
      <c r="D40" s="122">
        <f t="shared" ref="D40:G40" si="80">+C40*(1+$B$26)</f>
        <v>120000</v>
      </c>
      <c r="E40" s="122">
        <f t="shared" si="80"/>
        <v>120000</v>
      </c>
      <c r="F40" s="122">
        <f t="shared" si="80"/>
        <v>120000</v>
      </c>
      <c r="G40" s="122">
        <f t="shared" si="80"/>
        <v>120000</v>
      </c>
      <c r="H40" s="12">
        <f t="shared" ref="H40:S40" si="81">($C$40/12)*H94</f>
        <v>0</v>
      </c>
      <c r="I40" s="12">
        <f t="shared" si="81"/>
        <v>0</v>
      </c>
      <c r="J40" s="12">
        <f t="shared" si="81"/>
        <v>0</v>
      </c>
      <c r="K40" s="12">
        <f t="shared" si="81"/>
        <v>0</v>
      </c>
      <c r="L40" s="12">
        <f t="shared" si="81"/>
        <v>10000</v>
      </c>
      <c r="M40" s="12">
        <f t="shared" si="81"/>
        <v>10000</v>
      </c>
      <c r="N40" s="12">
        <f t="shared" si="81"/>
        <v>0</v>
      </c>
      <c r="O40" s="12">
        <f t="shared" si="81"/>
        <v>0</v>
      </c>
      <c r="P40" s="12">
        <f t="shared" si="81"/>
        <v>0</v>
      </c>
      <c r="Q40" s="12">
        <f t="shared" si="81"/>
        <v>0</v>
      </c>
      <c r="R40" s="12">
        <f t="shared" si="81"/>
        <v>0</v>
      </c>
      <c r="S40" s="12">
        <f t="shared" si="81"/>
        <v>0</v>
      </c>
      <c r="T40" s="12">
        <f t="shared" ref="T40:AE40" si="82">($D$40/12)*T94</f>
        <v>0</v>
      </c>
      <c r="U40" s="12">
        <f t="shared" si="82"/>
        <v>0</v>
      </c>
      <c r="V40" s="12">
        <f t="shared" si="82"/>
        <v>0</v>
      </c>
      <c r="W40" s="12">
        <f t="shared" si="82"/>
        <v>0</v>
      </c>
      <c r="X40" s="12">
        <f t="shared" si="82"/>
        <v>0</v>
      </c>
      <c r="Y40" s="12">
        <f t="shared" si="82"/>
        <v>0</v>
      </c>
      <c r="Z40" s="12">
        <f t="shared" si="82"/>
        <v>0</v>
      </c>
      <c r="AA40" s="12">
        <f t="shared" si="82"/>
        <v>0</v>
      </c>
      <c r="AB40" s="12">
        <f t="shared" si="82"/>
        <v>0</v>
      </c>
      <c r="AC40" s="12">
        <f t="shared" si="82"/>
        <v>0</v>
      </c>
      <c r="AD40" s="12">
        <f t="shared" si="82"/>
        <v>0</v>
      </c>
      <c r="AE40" s="12">
        <f t="shared" si="82"/>
        <v>0</v>
      </c>
      <c r="AF40" s="12">
        <f t="shared" ref="AF40:AQ40" si="83">($E$40/12)*AF94</f>
        <v>0</v>
      </c>
      <c r="AG40" s="12">
        <f t="shared" si="83"/>
        <v>0</v>
      </c>
      <c r="AH40" s="12">
        <f t="shared" si="83"/>
        <v>0</v>
      </c>
      <c r="AI40" s="12">
        <f t="shared" si="83"/>
        <v>0</v>
      </c>
      <c r="AJ40" s="12">
        <f t="shared" si="83"/>
        <v>0</v>
      </c>
      <c r="AK40" s="12">
        <f t="shared" si="83"/>
        <v>0</v>
      </c>
      <c r="AL40" s="12">
        <f t="shared" si="83"/>
        <v>0</v>
      </c>
      <c r="AM40" s="12">
        <f t="shared" si="83"/>
        <v>0</v>
      </c>
      <c r="AN40" s="12">
        <f t="shared" si="83"/>
        <v>0</v>
      </c>
      <c r="AO40" s="12">
        <f t="shared" si="83"/>
        <v>0</v>
      </c>
      <c r="AP40" s="12">
        <f t="shared" si="83"/>
        <v>0</v>
      </c>
      <c r="AQ40" s="12">
        <f t="shared" si="83"/>
        <v>0</v>
      </c>
      <c r="AR40" s="12">
        <f t="shared" ref="AR40:BC40" si="84">($F$40/12)*AR94</f>
        <v>0</v>
      </c>
      <c r="AS40" s="12">
        <f t="shared" si="84"/>
        <v>0</v>
      </c>
      <c r="AT40" s="12">
        <f t="shared" si="84"/>
        <v>0</v>
      </c>
      <c r="AU40" s="12">
        <f t="shared" si="84"/>
        <v>0</v>
      </c>
      <c r="AV40" s="12">
        <f t="shared" si="84"/>
        <v>0</v>
      </c>
      <c r="AW40" s="12">
        <f t="shared" si="84"/>
        <v>0</v>
      </c>
      <c r="AX40" s="12">
        <f t="shared" si="84"/>
        <v>0</v>
      </c>
      <c r="AY40" s="12">
        <f t="shared" si="84"/>
        <v>0</v>
      </c>
      <c r="AZ40" s="12">
        <f t="shared" si="84"/>
        <v>0</v>
      </c>
      <c r="BA40" s="12">
        <f t="shared" si="84"/>
        <v>0</v>
      </c>
      <c r="BB40" s="12">
        <f t="shared" si="84"/>
        <v>0</v>
      </c>
      <c r="BC40" s="12">
        <f t="shared" si="84"/>
        <v>0</v>
      </c>
      <c r="BD40" s="12">
        <f t="shared" ref="BD40:BO40" si="85">($G$40/12)*BD94</f>
        <v>0</v>
      </c>
      <c r="BE40" s="12">
        <f t="shared" si="85"/>
        <v>0</v>
      </c>
      <c r="BF40" s="12">
        <f t="shared" si="85"/>
        <v>0</v>
      </c>
      <c r="BG40" s="12">
        <f t="shared" si="85"/>
        <v>0</v>
      </c>
      <c r="BH40" s="12">
        <f t="shared" si="85"/>
        <v>0</v>
      </c>
      <c r="BI40" s="12">
        <f t="shared" si="85"/>
        <v>0</v>
      </c>
      <c r="BJ40" s="12">
        <f t="shared" si="85"/>
        <v>0</v>
      </c>
      <c r="BK40" s="12">
        <f t="shared" si="85"/>
        <v>0</v>
      </c>
      <c r="BL40" s="12">
        <f t="shared" si="85"/>
        <v>0</v>
      </c>
      <c r="BM40" s="12">
        <f t="shared" si="85"/>
        <v>0</v>
      </c>
      <c r="BN40" s="12">
        <f t="shared" si="85"/>
        <v>0</v>
      </c>
      <c r="BO40" s="12">
        <f t="shared" si="85"/>
        <v>0</v>
      </c>
    </row>
    <row r="41" ht="15.75" customHeight="1">
      <c r="A41" s="184" t="s">
        <v>403</v>
      </c>
      <c r="B41" s="125">
        <v>0.05</v>
      </c>
      <c r="C41" s="172">
        <v>120000.0</v>
      </c>
      <c r="D41" s="122">
        <f t="shared" ref="D41:G41" si="86">+C41*(1+$B$26)</f>
        <v>120000</v>
      </c>
      <c r="E41" s="122">
        <f t="shared" si="86"/>
        <v>120000</v>
      </c>
      <c r="F41" s="122">
        <f t="shared" si="86"/>
        <v>120000</v>
      </c>
      <c r="G41" s="122">
        <f t="shared" si="86"/>
        <v>120000</v>
      </c>
      <c r="H41" s="12">
        <f t="shared" ref="H41:S41" si="87">($C$41/12)*H95</f>
        <v>0</v>
      </c>
      <c r="I41" s="12">
        <f t="shared" si="87"/>
        <v>0</v>
      </c>
      <c r="J41" s="12">
        <f t="shared" si="87"/>
        <v>0</v>
      </c>
      <c r="K41" s="12">
        <f t="shared" si="87"/>
        <v>0</v>
      </c>
      <c r="L41" s="12">
        <f t="shared" si="87"/>
        <v>0</v>
      </c>
      <c r="M41" s="12">
        <f t="shared" si="87"/>
        <v>0</v>
      </c>
      <c r="N41" s="12">
        <f t="shared" si="87"/>
        <v>0</v>
      </c>
      <c r="O41" s="12">
        <f t="shared" si="87"/>
        <v>0</v>
      </c>
      <c r="P41" s="12">
        <f t="shared" si="87"/>
        <v>0</v>
      </c>
      <c r="Q41" s="12">
        <f t="shared" si="87"/>
        <v>0</v>
      </c>
      <c r="R41" s="12">
        <f t="shared" si="87"/>
        <v>0</v>
      </c>
      <c r="S41" s="12">
        <f t="shared" si="87"/>
        <v>0</v>
      </c>
      <c r="T41" s="12">
        <f>($E$40/12)*T95</f>
        <v>0</v>
      </c>
      <c r="U41" s="12">
        <f t="shared" ref="U41:AE41" si="88">($D$40/12)*U95</f>
        <v>0</v>
      </c>
      <c r="V41" s="12">
        <f t="shared" si="88"/>
        <v>0</v>
      </c>
      <c r="W41" s="12">
        <f t="shared" si="88"/>
        <v>0</v>
      </c>
      <c r="X41" s="12">
        <f t="shared" si="88"/>
        <v>0</v>
      </c>
      <c r="Y41" s="12">
        <f t="shared" si="88"/>
        <v>0</v>
      </c>
      <c r="Z41" s="12">
        <f t="shared" si="88"/>
        <v>0</v>
      </c>
      <c r="AA41" s="12">
        <f t="shared" si="88"/>
        <v>0</v>
      </c>
      <c r="AB41" s="12">
        <f t="shared" si="88"/>
        <v>0</v>
      </c>
      <c r="AC41" s="12">
        <f t="shared" si="88"/>
        <v>0</v>
      </c>
      <c r="AD41" s="12">
        <f t="shared" si="88"/>
        <v>0</v>
      </c>
      <c r="AE41" s="12">
        <f t="shared" si="88"/>
        <v>0</v>
      </c>
      <c r="AF41" s="12">
        <f t="shared" ref="AF41:AQ41" si="89">($E$40/12)*AF95</f>
        <v>0</v>
      </c>
      <c r="AG41" s="12">
        <f t="shared" si="89"/>
        <v>0</v>
      </c>
      <c r="AH41" s="12">
        <f t="shared" si="89"/>
        <v>0</v>
      </c>
      <c r="AI41" s="12">
        <f t="shared" si="89"/>
        <v>0</v>
      </c>
      <c r="AJ41" s="12">
        <f t="shared" si="89"/>
        <v>0</v>
      </c>
      <c r="AK41" s="12">
        <f t="shared" si="89"/>
        <v>0</v>
      </c>
      <c r="AL41" s="12">
        <f t="shared" si="89"/>
        <v>0</v>
      </c>
      <c r="AM41" s="12">
        <f t="shared" si="89"/>
        <v>0</v>
      </c>
      <c r="AN41" s="12">
        <f t="shared" si="89"/>
        <v>0</v>
      </c>
      <c r="AO41" s="12">
        <f t="shared" si="89"/>
        <v>0</v>
      </c>
      <c r="AP41" s="12">
        <f t="shared" si="89"/>
        <v>0</v>
      </c>
      <c r="AQ41" s="12">
        <f t="shared" si="89"/>
        <v>0</v>
      </c>
      <c r="AR41" s="12">
        <f t="shared" ref="AR41:BC41" si="90">($F$40/12)*AR95</f>
        <v>0</v>
      </c>
      <c r="AS41" s="12">
        <f t="shared" si="90"/>
        <v>0</v>
      </c>
      <c r="AT41" s="12">
        <f t="shared" si="90"/>
        <v>0</v>
      </c>
      <c r="AU41" s="12">
        <f t="shared" si="90"/>
        <v>0</v>
      </c>
      <c r="AV41" s="12">
        <f t="shared" si="90"/>
        <v>0</v>
      </c>
      <c r="AW41" s="12">
        <f t="shared" si="90"/>
        <v>0</v>
      </c>
      <c r="AX41" s="12">
        <f t="shared" si="90"/>
        <v>0</v>
      </c>
      <c r="AY41" s="12">
        <f t="shared" si="90"/>
        <v>0</v>
      </c>
      <c r="AZ41" s="12">
        <f t="shared" si="90"/>
        <v>0</v>
      </c>
      <c r="BA41" s="12">
        <f t="shared" si="90"/>
        <v>0</v>
      </c>
      <c r="BB41" s="12">
        <f t="shared" si="90"/>
        <v>0</v>
      </c>
      <c r="BC41" s="12">
        <f t="shared" si="90"/>
        <v>0</v>
      </c>
      <c r="BD41" s="12">
        <f t="shared" ref="BD41:BO41" si="91">($G$40/12)*BD95</f>
        <v>0</v>
      </c>
      <c r="BE41" s="12">
        <f t="shared" si="91"/>
        <v>0</v>
      </c>
      <c r="BF41" s="12">
        <f t="shared" si="91"/>
        <v>0</v>
      </c>
      <c r="BG41" s="12">
        <f t="shared" si="91"/>
        <v>0</v>
      </c>
      <c r="BH41" s="12">
        <f t="shared" si="91"/>
        <v>0</v>
      </c>
      <c r="BI41" s="12">
        <f t="shared" si="91"/>
        <v>0</v>
      </c>
      <c r="BJ41" s="12">
        <f t="shared" si="91"/>
        <v>0</v>
      </c>
      <c r="BK41" s="12">
        <f t="shared" si="91"/>
        <v>0</v>
      </c>
      <c r="BL41" s="12">
        <f t="shared" si="91"/>
        <v>0</v>
      </c>
      <c r="BM41" s="12">
        <f t="shared" si="91"/>
        <v>0</v>
      </c>
      <c r="BN41" s="12">
        <f t="shared" si="91"/>
        <v>0</v>
      </c>
      <c r="BO41" s="12">
        <f t="shared" si="91"/>
        <v>0</v>
      </c>
    </row>
    <row r="42" ht="15.75" customHeight="1">
      <c r="A42" s="184" t="s">
        <v>404</v>
      </c>
      <c r="B42" s="125">
        <v>0.05</v>
      </c>
      <c r="C42" s="172">
        <v>110000.0</v>
      </c>
      <c r="D42" s="122">
        <f t="shared" ref="D42:G42" si="92">+C42*(1+$B$26)</f>
        <v>110000</v>
      </c>
      <c r="E42" s="122">
        <f t="shared" si="92"/>
        <v>110000</v>
      </c>
      <c r="F42" s="122">
        <f t="shared" si="92"/>
        <v>110000</v>
      </c>
      <c r="G42" s="122">
        <f t="shared" si="92"/>
        <v>110000</v>
      </c>
      <c r="H42" s="12">
        <f t="shared" ref="H42:S42" si="93">($C$40/12)*H96</f>
        <v>0</v>
      </c>
      <c r="I42" s="12">
        <f t="shared" si="93"/>
        <v>0</v>
      </c>
      <c r="J42" s="12">
        <f t="shared" si="93"/>
        <v>0</v>
      </c>
      <c r="K42" s="12">
        <f t="shared" si="93"/>
        <v>0</v>
      </c>
      <c r="L42" s="12">
        <f t="shared" si="93"/>
        <v>0</v>
      </c>
      <c r="M42" s="12">
        <f t="shared" si="93"/>
        <v>0</v>
      </c>
      <c r="N42" s="12">
        <f t="shared" si="93"/>
        <v>0</v>
      </c>
      <c r="O42" s="12">
        <f t="shared" si="93"/>
        <v>0</v>
      </c>
      <c r="P42" s="12">
        <f t="shared" si="93"/>
        <v>0</v>
      </c>
      <c r="Q42" s="12">
        <f t="shared" si="93"/>
        <v>0</v>
      </c>
      <c r="R42" s="12">
        <f t="shared" si="93"/>
        <v>0</v>
      </c>
      <c r="S42" s="12">
        <f t="shared" si="93"/>
        <v>0</v>
      </c>
      <c r="T42" s="12">
        <f t="shared" ref="T42:AE42" si="94">($D$40/12)*T96</f>
        <v>0</v>
      </c>
      <c r="U42" s="12">
        <f t="shared" si="94"/>
        <v>0</v>
      </c>
      <c r="V42" s="12">
        <f t="shared" si="94"/>
        <v>0</v>
      </c>
      <c r="W42" s="12">
        <f t="shared" si="94"/>
        <v>0</v>
      </c>
      <c r="X42" s="12">
        <f t="shared" si="94"/>
        <v>0</v>
      </c>
      <c r="Y42" s="12">
        <f t="shared" si="94"/>
        <v>0</v>
      </c>
      <c r="Z42" s="12">
        <f t="shared" si="94"/>
        <v>0</v>
      </c>
      <c r="AA42" s="12">
        <f t="shared" si="94"/>
        <v>0</v>
      </c>
      <c r="AB42" s="12">
        <f t="shared" si="94"/>
        <v>0</v>
      </c>
      <c r="AC42" s="12">
        <f t="shared" si="94"/>
        <v>0</v>
      </c>
      <c r="AD42" s="12">
        <f t="shared" si="94"/>
        <v>0</v>
      </c>
      <c r="AE42" s="12">
        <f t="shared" si="94"/>
        <v>0</v>
      </c>
      <c r="AF42" s="12">
        <f t="shared" ref="AF42:AQ42" si="95">($E$40/12)*AF96</f>
        <v>0</v>
      </c>
      <c r="AG42" s="12">
        <f t="shared" si="95"/>
        <v>0</v>
      </c>
      <c r="AH42" s="12">
        <f t="shared" si="95"/>
        <v>0</v>
      </c>
      <c r="AI42" s="12">
        <f t="shared" si="95"/>
        <v>0</v>
      </c>
      <c r="AJ42" s="12">
        <f t="shared" si="95"/>
        <v>0</v>
      </c>
      <c r="AK42" s="12">
        <f t="shared" si="95"/>
        <v>0</v>
      </c>
      <c r="AL42" s="12">
        <f t="shared" si="95"/>
        <v>0</v>
      </c>
      <c r="AM42" s="12">
        <f t="shared" si="95"/>
        <v>0</v>
      </c>
      <c r="AN42" s="12">
        <f t="shared" si="95"/>
        <v>0</v>
      </c>
      <c r="AO42" s="12">
        <f t="shared" si="95"/>
        <v>0</v>
      </c>
      <c r="AP42" s="12">
        <f t="shared" si="95"/>
        <v>0</v>
      </c>
      <c r="AQ42" s="12">
        <f t="shared" si="95"/>
        <v>0</v>
      </c>
      <c r="AR42" s="12">
        <f t="shared" ref="AR42:BC42" si="96">($F$40/12)*AR96</f>
        <v>0</v>
      </c>
      <c r="AS42" s="12">
        <f t="shared" si="96"/>
        <v>0</v>
      </c>
      <c r="AT42" s="12">
        <f t="shared" si="96"/>
        <v>0</v>
      </c>
      <c r="AU42" s="12">
        <f t="shared" si="96"/>
        <v>0</v>
      </c>
      <c r="AV42" s="12">
        <f t="shared" si="96"/>
        <v>0</v>
      </c>
      <c r="AW42" s="12">
        <f t="shared" si="96"/>
        <v>0</v>
      </c>
      <c r="AX42" s="12">
        <f t="shared" si="96"/>
        <v>0</v>
      </c>
      <c r="AY42" s="12">
        <f t="shared" si="96"/>
        <v>0</v>
      </c>
      <c r="AZ42" s="12">
        <f t="shared" si="96"/>
        <v>0</v>
      </c>
      <c r="BA42" s="12">
        <f t="shared" si="96"/>
        <v>0</v>
      </c>
      <c r="BB42" s="12">
        <f t="shared" si="96"/>
        <v>0</v>
      </c>
      <c r="BC42" s="12">
        <f t="shared" si="96"/>
        <v>0</v>
      </c>
      <c r="BD42" s="12">
        <f t="shared" ref="BD42:BO42" si="97">($G$40/12)*BD96</f>
        <v>0</v>
      </c>
      <c r="BE42" s="12">
        <f t="shared" si="97"/>
        <v>0</v>
      </c>
      <c r="BF42" s="12">
        <f t="shared" si="97"/>
        <v>0</v>
      </c>
      <c r="BG42" s="12">
        <f t="shared" si="97"/>
        <v>0</v>
      </c>
      <c r="BH42" s="12">
        <f t="shared" si="97"/>
        <v>0</v>
      </c>
      <c r="BI42" s="12">
        <f t="shared" si="97"/>
        <v>0</v>
      </c>
      <c r="BJ42" s="12">
        <f t="shared" si="97"/>
        <v>0</v>
      </c>
      <c r="BK42" s="12">
        <f t="shared" si="97"/>
        <v>0</v>
      </c>
      <c r="BL42" s="12">
        <f t="shared" si="97"/>
        <v>0</v>
      </c>
      <c r="BM42" s="12">
        <f t="shared" si="97"/>
        <v>0</v>
      </c>
      <c r="BN42" s="12">
        <f t="shared" si="97"/>
        <v>0</v>
      </c>
      <c r="BO42" s="12">
        <f t="shared" si="97"/>
        <v>0</v>
      </c>
    </row>
    <row r="43" ht="15.75" customHeight="1">
      <c r="A43" s="184" t="s">
        <v>405</v>
      </c>
      <c r="B43" s="125">
        <v>0.05</v>
      </c>
      <c r="C43" s="172">
        <v>95000.0</v>
      </c>
      <c r="D43" s="122">
        <f t="shared" ref="D43:G43" si="98">+C43*(1+$B$26)</f>
        <v>95000</v>
      </c>
      <c r="E43" s="122">
        <f t="shared" si="98"/>
        <v>95000</v>
      </c>
      <c r="F43" s="122">
        <f t="shared" si="98"/>
        <v>95000</v>
      </c>
      <c r="G43" s="122">
        <f t="shared" si="98"/>
        <v>95000</v>
      </c>
      <c r="H43" s="12">
        <f t="shared" ref="H43:S43" si="99">($C$40/12)*H97</f>
        <v>0</v>
      </c>
      <c r="I43" s="12">
        <f t="shared" si="99"/>
        <v>0</v>
      </c>
      <c r="J43" s="12">
        <f t="shared" si="99"/>
        <v>0</v>
      </c>
      <c r="K43" s="12">
        <f t="shared" si="99"/>
        <v>0</v>
      </c>
      <c r="L43" s="12">
        <f t="shared" si="99"/>
        <v>0</v>
      </c>
      <c r="M43" s="12">
        <f t="shared" si="99"/>
        <v>0</v>
      </c>
      <c r="N43" s="12">
        <f t="shared" si="99"/>
        <v>0</v>
      </c>
      <c r="O43" s="12">
        <f t="shared" si="99"/>
        <v>0</v>
      </c>
      <c r="P43" s="12">
        <f t="shared" si="99"/>
        <v>0</v>
      </c>
      <c r="Q43" s="12">
        <f t="shared" si="99"/>
        <v>0</v>
      </c>
      <c r="R43" s="12">
        <f t="shared" si="99"/>
        <v>0</v>
      </c>
      <c r="S43" s="12">
        <f t="shared" si="99"/>
        <v>0</v>
      </c>
      <c r="T43" s="12">
        <f t="shared" ref="T43:AE43" si="100">($D$40/12)*T97</f>
        <v>0</v>
      </c>
      <c r="U43" s="12">
        <f t="shared" si="100"/>
        <v>0</v>
      </c>
      <c r="V43" s="12">
        <f t="shared" si="100"/>
        <v>0</v>
      </c>
      <c r="W43" s="12">
        <f t="shared" si="100"/>
        <v>0</v>
      </c>
      <c r="X43" s="12">
        <f t="shared" si="100"/>
        <v>0</v>
      </c>
      <c r="Y43" s="12">
        <f t="shared" si="100"/>
        <v>0</v>
      </c>
      <c r="Z43" s="12">
        <f t="shared" si="100"/>
        <v>0</v>
      </c>
      <c r="AA43" s="12">
        <f t="shared" si="100"/>
        <v>0</v>
      </c>
      <c r="AB43" s="12">
        <f t="shared" si="100"/>
        <v>0</v>
      </c>
      <c r="AC43" s="12">
        <f t="shared" si="100"/>
        <v>0</v>
      </c>
      <c r="AD43" s="12">
        <f t="shared" si="100"/>
        <v>0</v>
      </c>
      <c r="AE43" s="12">
        <f t="shared" si="100"/>
        <v>0</v>
      </c>
      <c r="AF43" s="12">
        <f t="shared" ref="AF43:AQ43" si="101">($E$40/12)*AF97</f>
        <v>0</v>
      </c>
      <c r="AG43" s="12">
        <f t="shared" si="101"/>
        <v>0</v>
      </c>
      <c r="AH43" s="12">
        <f t="shared" si="101"/>
        <v>0</v>
      </c>
      <c r="AI43" s="12">
        <f t="shared" si="101"/>
        <v>0</v>
      </c>
      <c r="AJ43" s="12">
        <f t="shared" si="101"/>
        <v>0</v>
      </c>
      <c r="AK43" s="12">
        <f t="shared" si="101"/>
        <v>0</v>
      </c>
      <c r="AL43" s="12">
        <f t="shared" si="101"/>
        <v>0</v>
      </c>
      <c r="AM43" s="12">
        <f t="shared" si="101"/>
        <v>0</v>
      </c>
      <c r="AN43" s="12">
        <f t="shared" si="101"/>
        <v>0</v>
      </c>
      <c r="AO43" s="12">
        <f t="shared" si="101"/>
        <v>0</v>
      </c>
      <c r="AP43" s="12">
        <f t="shared" si="101"/>
        <v>0</v>
      </c>
      <c r="AQ43" s="12">
        <f t="shared" si="101"/>
        <v>0</v>
      </c>
      <c r="AR43" s="12">
        <f t="shared" ref="AR43:BC43" si="102">($F$40/12)*AR97</f>
        <v>0</v>
      </c>
      <c r="AS43" s="12">
        <f t="shared" si="102"/>
        <v>0</v>
      </c>
      <c r="AT43" s="12">
        <f t="shared" si="102"/>
        <v>0</v>
      </c>
      <c r="AU43" s="12">
        <f t="shared" si="102"/>
        <v>0</v>
      </c>
      <c r="AV43" s="12">
        <f t="shared" si="102"/>
        <v>0</v>
      </c>
      <c r="AW43" s="12">
        <f t="shared" si="102"/>
        <v>0</v>
      </c>
      <c r="AX43" s="12">
        <f t="shared" si="102"/>
        <v>0</v>
      </c>
      <c r="AY43" s="12">
        <f t="shared" si="102"/>
        <v>0</v>
      </c>
      <c r="AZ43" s="12">
        <f t="shared" si="102"/>
        <v>0</v>
      </c>
      <c r="BA43" s="12">
        <f t="shared" si="102"/>
        <v>0</v>
      </c>
      <c r="BB43" s="12">
        <f t="shared" si="102"/>
        <v>0</v>
      </c>
      <c r="BC43" s="12">
        <f t="shared" si="102"/>
        <v>0</v>
      </c>
      <c r="BD43" s="12">
        <f t="shared" ref="BD43:BO43" si="103">($G$40/12)*BD97</f>
        <v>0</v>
      </c>
      <c r="BE43" s="12">
        <f t="shared" si="103"/>
        <v>0</v>
      </c>
      <c r="BF43" s="12">
        <f t="shared" si="103"/>
        <v>0</v>
      </c>
      <c r="BG43" s="12">
        <f t="shared" si="103"/>
        <v>0</v>
      </c>
      <c r="BH43" s="12">
        <f t="shared" si="103"/>
        <v>0</v>
      </c>
      <c r="BI43" s="12">
        <f t="shared" si="103"/>
        <v>0</v>
      </c>
      <c r="BJ43" s="12">
        <f t="shared" si="103"/>
        <v>0</v>
      </c>
      <c r="BK43" s="12">
        <f t="shared" si="103"/>
        <v>0</v>
      </c>
      <c r="BL43" s="12">
        <f t="shared" si="103"/>
        <v>0</v>
      </c>
      <c r="BM43" s="12">
        <f t="shared" si="103"/>
        <v>0</v>
      </c>
      <c r="BN43" s="12">
        <f t="shared" si="103"/>
        <v>0</v>
      </c>
      <c r="BO43" s="12">
        <f t="shared" si="103"/>
        <v>0</v>
      </c>
    </row>
    <row r="44" ht="15.75" customHeight="1">
      <c r="A44" s="184" t="s">
        <v>406</v>
      </c>
      <c r="B44" s="125">
        <v>0.05</v>
      </c>
      <c r="C44" s="172">
        <v>80000.0</v>
      </c>
      <c r="D44" s="122">
        <f t="shared" ref="D44:G44" si="104">+C44*(1+$B$26)</f>
        <v>80000</v>
      </c>
      <c r="E44" s="122">
        <f t="shared" si="104"/>
        <v>80000</v>
      </c>
      <c r="F44" s="122">
        <f t="shared" si="104"/>
        <v>80000</v>
      </c>
      <c r="G44" s="122">
        <f t="shared" si="104"/>
        <v>80000</v>
      </c>
      <c r="H44" s="12">
        <f t="shared" ref="H44:S44" si="105">($C$40/12)*H98</f>
        <v>0</v>
      </c>
      <c r="I44" s="12">
        <f t="shared" si="105"/>
        <v>0</v>
      </c>
      <c r="J44" s="12">
        <f t="shared" si="105"/>
        <v>0</v>
      </c>
      <c r="K44" s="12">
        <f t="shared" si="105"/>
        <v>0</v>
      </c>
      <c r="L44" s="12">
        <f t="shared" si="105"/>
        <v>0</v>
      </c>
      <c r="M44" s="12">
        <f t="shared" si="105"/>
        <v>0</v>
      </c>
      <c r="N44" s="12">
        <f t="shared" si="105"/>
        <v>0</v>
      </c>
      <c r="O44" s="12">
        <f t="shared" si="105"/>
        <v>0</v>
      </c>
      <c r="P44" s="12">
        <f t="shared" si="105"/>
        <v>0</v>
      </c>
      <c r="Q44" s="12">
        <f t="shared" si="105"/>
        <v>0</v>
      </c>
      <c r="R44" s="12">
        <f t="shared" si="105"/>
        <v>0</v>
      </c>
      <c r="S44" s="12">
        <f t="shared" si="105"/>
        <v>0</v>
      </c>
      <c r="T44" s="12">
        <f t="shared" ref="T44:AE44" si="106">($D$40/12)*T98</f>
        <v>0</v>
      </c>
      <c r="U44" s="12">
        <f t="shared" si="106"/>
        <v>0</v>
      </c>
      <c r="V44" s="12">
        <f t="shared" si="106"/>
        <v>0</v>
      </c>
      <c r="W44" s="12">
        <f t="shared" si="106"/>
        <v>0</v>
      </c>
      <c r="X44" s="12">
        <f t="shared" si="106"/>
        <v>0</v>
      </c>
      <c r="Y44" s="12">
        <f t="shared" si="106"/>
        <v>0</v>
      </c>
      <c r="Z44" s="12">
        <f t="shared" si="106"/>
        <v>0</v>
      </c>
      <c r="AA44" s="12">
        <f t="shared" si="106"/>
        <v>0</v>
      </c>
      <c r="AB44" s="12">
        <f t="shared" si="106"/>
        <v>0</v>
      </c>
      <c r="AC44" s="12">
        <f t="shared" si="106"/>
        <v>0</v>
      </c>
      <c r="AD44" s="12">
        <f t="shared" si="106"/>
        <v>0</v>
      </c>
      <c r="AE44" s="12">
        <f t="shared" si="106"/>
        <v>0</v>
      </c>
      <c r="AF44" s="12">
        <f t="shared" ref="AF44:AQ44" si="107">($E$40/12)*AF98</f>
        <v>0</v>
      </c>
      <c r="AG44" s="12">
        <f t="shared" si="107"/>
        <v>0</v>
      </c>
      <c r="AH44" s="12">
        <f t="shared" si="107"/>
        <v>0</v>
      </c>
      <c r="AI44" s="12">
        <f t="shared" si="107"/>
        <v>0</v>
      </c>
      <c r="AJ44" s="12">
        <f t="shared" si="107"/>
        <v>0</v>
      </c>
      <c r="AK44" s="12">
        <f t="shared" si="107"/>
        <v>0</v>
      </c>
      <c r="AL44" s="12">
        <f t="shared" si="107"/>
        <v>0</v>
      </c>
      <c r="AM44" s="12">
        <f t="shared" si="107"/>
        <v>0</v>
      </c>
      <c r="AN44" s="12">
        <f t="shared" si="107"/>
        <v>0</v>
      </c>
      <c r="AO44" s="12">
        <f t="shared" si="107"/>
        <v>0</v>
      </c>
      <c r="AP44" s="12">
        <f t="shared" si="107"/>
        <v>0</v>
      </c>
      <c r="AQ44" s="12">
        <f t="shared" si="107"/>
        <v>0</v>
      </c>
      <c r="AR44" s="12">
        <f t="shared" ref="AR44:BC44" si="108">($F$40/12)*AR98</f>
        <v>0</v>
      </c>
      <c r="AS44" s="12">
        <f t="shared" si="108"/>
        <v>0</v>
      </c>
      <c r="AT44" s="12">
        <f t="shared" si="108"/>
        <v>0</v>
      </c>
      <c r="AU44" s="12">
        <f t="shared" si="108"/>
        <v>0</v>
      </c>
      <c r="AV44" s="12">
        <f t="shared" si="108"/>
        <v>0</v>
      </c>
      <c r="AW44" s="12">
        <f t="shared" si="108"/>
        <v>0</v>
      </c>
      <c r="AX44" s="12">
        <f t="shared" si="108"/>
        <v>0</v>
      </c>
      <c r="AY44" s="12">
        <f t="shared" si="108"/>
        <v>0</v>
      </c>
      <c r="AZ44" s="12">
        <f t="shared" si="108"/>
        <v>0</v>
      </c>
      <c r="BA44" s="12">
        <f t="shared" si="108"/>
        <v>0</v>
      </c>
      <c r="BB44" s="12">
        <f t="shared" si="108"/>
        <v>0</v>
      </c>
      <c r="BC44" s="12">
        <f t="shared" si="108"/>
        <v>0</v>
      </c>
      <c r="BD44" s="12">
        <f t="shared" ref="BD44:BO44" si="109">($G$40/12)*BD98</f>
        <v>0</v>
      </c>
      <c r="BE44" s="12">
        <f t="shared" si="109"/>
        <v>0</v>
      </c>
      <c r="BF44" s="12">
        <f t="shared" si="109"/>
        <v>0</v>
      </c>
      <c r="BG44" s="12">
        <f t="shared" si="109"/>
        <v>0</v>
      </c>
      <c r="BH44" s="12">
        <f t="shared" si="109"/>
        <v>0</v>
      </c>
      <c r="BI44" s="12">
        <f t="shared" si="109"/>
        <v>0</v>
      </c>
      <c r="BJ44" s="12">
        <f t="shared" si="109"/>
        <v>0</v>
      </c>
      <c r="BK44" s="12">
        <f t="shared" si="109"/>
        <v>0</v>
      </c>
      <c r="BL44" s="12">
        <f t="shared" si="109"/>
        <v>0</v>
      </c>
      <c r="BM44" s="12">
        <f t="shared" si="109"/>
        <v>0</v>
      </c>
      <c r="BN44" s="12">
        <f t="shared" si="109"/>
        <v>0</v>
      </c>
      <c r="BO44" s="12">
        <f t="shared" si="109"/>
        <v>0</v>
      </c>
    </row>
    <row r="45" ht="15.75" customHeight="1">
      <c r="A45" s="184" t="s">
        <v>407</v>
      </c>
      <c r="B45" s="125">
        <v>0.05</v>
      </c>
      <c r="C45" s="172">
        <v>90000.0</v>
      </c>
      <c r="D45" s="122">
        <f t="shared" ref="D45:G45" si="110">+C45*(1+$B$26)</f>
        <v>90000</v>
      </c>
      <c r="E45" s="122">
        <f t="shared" si="110"/>
        <v>90000</v>
      </c>
      <c r="F45" s="122">
        <f t="shared" si="110"/>
        <v>90000</v>
      </c>
      <c r="G45" s="122">
        <f t="shared" si="110"/>
        <v>90000</v>
      </c>
      <c r="H45" s="12">
        <f t="shared" ref="H45:S45" si="111">($C$40/12)*H99</f>
        <v>0</v>
      </c>
      <c r="I45" s="12">
        <f t="shared" si="111"/>
        <v>0</v>
      </c>
      <c r="J45" s="12">
        <f t="shared" si="111"/>
        <v>0</v>
      </c>
      <c r="K45" s="12">
        <f t="shared" si="111"/>
        <v>10000</v>
      </c>
      <c r="L45" s="12">
        <f t="shared" si="111"/>
        <v>10000</v>
      </c>
      <c r="M45" s="12">
        <f t="shared" si="111"/>
        <v>10000</v>
      </c>
      <c r="N45" s="12">
        <f t="shared" si="111"/>
        <v>0</v>
      </c>
      <c r="O45" s="12">
        <f t="shared" si="111"/>
        <v>0</v>
      </c>
      <c r="P45" s="12">
        <f t="shared" si="111"/>
        <v>0</v>
      </c>
      <c r="Q45" s="12">
        <f t="shared" si="111"/>
        <v>0</v>
      </c>
      <c r="R45" s="12">
        <f t="shared" si="111"/>
        <v>0</v>
      </c>
      <c r="S45" s="12">
        <f t="shared" si="111"/>
        <v>0</v>
      </c>
      <c r="T45" s="12">
        <f t="shared" ref="T45:AE45" si="112">($D$40/12)*T99</f>
        <v>0</v>
      </c>
      <c r="U45" s="12">
        <f t="shared" si="112"/>
        <v>0</v>
      </c>
      <c r="V45" s="12">
        <f t="shared" si="112"/>
        <v>0</v>
      </c>
      <c r="W45" s="12">
        <f t="shared" si="112"/>
        <v>0</v>
      </c>
      <c r="X45" s="12">
        <f t="shared" si="112"/>
        <v>0</v>
      </c>
      <c r="Y45" s="12">
        <f t="shared" si="112"/>
        <v>0</v>
      </c>
      <c r="Z45" s="12">
        <f t="shared" si="112"/>
        <v>0</v>
      </c>
      <c r="AA45" s="12">
        <f t="shared" si="112"/>
        <v>0</v>
      </c>
      <c r="AB45" s="12">
        <f t="shared" si="112"/>
        <v>0</v>
      </c>
      <c r="AC45" s="12">
        <f t="shared" si="112"/>
        <v>0</v>
      </c>
      <c r="AD45" s="12">
        <f t="shared" si="112"/>
        <v>0</v>
      </c>
      <c r="AE45" s="12">
        <f t="shared" si="112"/>
        <v>0</v>
      </c>
      <c r="AF45" s="12">
        <f t="shared" ref="AF45:AQ45" si="113">($E$40/12)*AF99</f>
        <v>0</v>
      </c>
      <c r="AG45" s="12">
        <f t="shared" si="113"/>
        <v>0</v>
      </c>
      <c r="AH45" s="12">
        <f t="shared" si="113"/>
        <v>0</v>
      </c>
      <c r="AI45" s="12">
        <f t="shared" si="113"/>
        <v>0</v>
      </c>
      <c r="AJ45" s="12">
        <f t="shared" si="113"/>
        <v>0</v>
      </c>
      <c r="AK45" s="12">
        <f t="shared" si="113"/>
        <v>0</v>
      </c>
      <c r="AL45" s="12">
        <f t="shared" si="113"/>
        <v>0</v>
      </c>
      <c r="AM45" s="12">
        <f t="shared" si="113"/>
        <v>0</v>
      </c>
      <c r="AN45" s="12">
        <f t="shared" si="113"/>
        <v>0</v>
      </c>
      <c r="AO45" s="12">
        <f t="shared" si="113"/>
        <v>0</v>
      </c>
      <c r="AP45" s="12">
        <f t="shared" si="113"/>
        <v>0</v>
      </c>
      <c r="AQ45" s="12">
        <f t="shared" si="113"/>
        <v>0</v>
      </c>
      <c r="AR45" s="12">
        <f t="shared" ref="AR45:BC45" si="114">($F$40/12)*AR99</f>
        <v>0</v>
      </c>
      <c r="AS45" s="12">
        <f t="shared" si="114"/>
        <v>0</v>
      </c>
      <c r="AT45" s="12">
        <f t="shared" si="114"/>
        <v>0</v>
      </c>
      <c r="AU45" s="12">
        <f t="shared" si="114"/>
        <v>0</v>
      </c>
      <c r="AV45" s="12">
        <f t="shared" si="114"/>
        <v>0</v>
      </c>
      <c r="AW45" s="12">
        <f t="shared" si="114"/>
        <v>0</v>
      </c>
      <c r="AX45" s="12">
        <f t="shared" si="114"/>
        <v>0</v>
      </c>
      <c r="AY45" s="12">
        <f t="shared" si="114"/>
        <v>0</v>
      </c>
      <c r="AZ45" s="12">
        <f t="shared" si="114"/>
        <v>0</v>
      </c>
      <c r="BA45" s="12">
        <f t="shared" si="114"/>
        <v>0</v>
      </c>
      <c r="BB45" s="12">
        <f t="shared" si="114"/>
        <v>0</v>
      </c>
      <c r="BC45" s="12">
        <f t="shared" si="114"/>
        <v>0</v>
      </c>
      <c r="BD45" s="12">
        <f t="shared" ref="BD45:BO45" si="115">($G$40/12)*BD99</f>
        <v>0</v>
      </c>
      <c r="BE45" s="12">
        <f t="shared" si="115"/>
        <v>0</v>
      </c>
      <c r="BF45" s="12">
        <f t="shared" si="115"/>
        <v>0</v>
      </c>
      <c r="BG45" s="12">
        <f t="shared" si="115"/>
        <v>0</v>
      </c>
      <c r="BH45" s="12">
        <f t="shared" si="115"/>
        <v>0</v>
      </c>
      <c r="BI45" s="12">
        <f t="shared" si="115"/>
        <v>0</v>
      </c>
      <c r="BJ45" s="12">
        <f t="shared" si="115"/>
        <v>0</v>
      </c>
      <c r="BK45" s="12">
        <f t="shared" si="115"/>
        <v>0</v>
      </c>
      <c r="BL45" s="12">
        <f t="shared" si="115"/>
        <v>0</v>
      </c>
      <c r="BM45" s="12">
        <f t="shared" si="115"/>
        <v>0</v>
      </c>
      <c r="BN45" s="12">
        <f t="shared" si="115"/>
        <v>0</v>
      </c>
      <c r="BO45" s="12">
        <f t="shared" si="115"/>
        <v>0</v>
      </c>
    </row>
    <row r="46" ht="15.75" customHeight="1">
      <c r="A46" s="184" t="s">
        <v>408</v>
      </c>
      <c r="B46" s="125">
        <v>0.05</v>
      </c>
      <c r="C46" s="172">
        <v>0.0</v>
      </c>
      <c r="D46" s="122">
        <f t="shared" ref="D46:G46" si="116">+C46*(1+$B$26)</f>
        <v>0</v>
      </c>
      <c r="E46" s="122">
        <f t="shared" si="116"/>
        <v>0</v>
      </c>
      <c r="F46" s="122">
        <f t="shared" si="116"/>
        <v>0</v>
      </c>
      <c r="G46" s="122">
        <f t="shared" si="116"/>
        <v>0</v>
      </c>
      <c r="H46" s="12">
        <f t="shared" ref="H46:S46" si="117">($C$40/12)*H100</f>
        <v>0</v>
      </c>
      <c r="I46" s="12">
        <f t="shared" si="117"/>
        <v>0</v>
      </c>
      <c r="J46" s="12">
        <f t="shared" si="117"/>
        <v>0</v>
      </c>
      <c r="K46" s="12">
        <f t="shared" si="117"/>
        <v>0</v>
      </c>
      <c r="L46" s="12">
        <f t="shared" si="117"/>
        <v>0</v>
      </c>
      <c r="M46" s="12">
        <f t="shared" si="117"/>
        <v>0</v>
      </c>
      <c r="N46" s="12">
        <f t="shared" si="117"/>
        <v>0</v>
      </c>
      <c r="O46" s="12">
        <f t="shared" si="117"/>
        <v>0</v>
      </c>
      <c r="P46" s="12">
        <f t="shared" si="117"/>
        <v>0</v>
      </c>
      <c r="Q46" s="12">
        <f t="shared" si="117"/>
        <v>0</v>
      </c>
      <c r="R46" s="12">
        <f t="shared" si="117"/>
        <v>0</v>
      </c>
      <c r="S46" s="12">
        <f t="shared" si="117"/>
        <v>0</v>
      </c>
      <c r="T46" s="12">
        <f t="shared" ref="T46:AE46" si="118">($D$40/12)*T100</f>
        <v>0</v>
      </c>
      <c r="U46" s="12">
        <f t="shared" si="118"/>
        <v>0</v>
      </c>
      <c r="V46" s="12">
        <f t="shared" si="118"/>
        <v>0</v>
      </c>
      <c r="W46" s="12">
        <f t="shared" si="118"/>
        <v>0</v>
      </c>
      <c r="X46" s="12">
        <f t="shared" si="118"/>
        <v>0</v>
      </c>
      <c r="Y46" s="12">
        <f t="shared" si="118"/>
        <v>0</v>
      </c>
      <c r="Z46" s="12">
        <f t="shared" si="118"/>
        <v>0</v>
      </c>
      <c r="AA46" s="12">
        <f t="shared" si="118"/>
        <v>0</v>
      </c>
      <c r="AB46" s="12">
        <f t="shared" si="118"/>
        <v>0</v>
      </c>
      <c r="AC46" s="12">
        <f t="shared" si="118"/>
        <v>0</v>
      </c>
      <c r="AD46" s="12">
        <f t="shared" si="118"/>
        <v>0</v>
      </c>
      <c r="AE46" s="12">
        <f t="shared" si="118"/>
        <v>0</v>
      </c>
      <c r="AF46" s="12">
        <f t="shared" ref="AF46:AQ46" si="119">($E$40/12)*AF100</f>
        <v>0</v>
      </c>
      <c r="AG46" s="12">
        <f t="shared" si="119"/>
        <v>0</v>
      </c>
      <c r="AH46" s="12">
        <f t="shared" si="119"/>
        <v>0</v>
      </c>
      <c r="AI46" s="12">
        <f t="shared" si="119"/>
        <v>0</v>
      </c>
      <c r="AJ46" s="12">
        <f t="shared" si="119"/>
        <v>0</v>
      </c>
      <c r="AK46" s="12">
        <f t="shared" si="119"/>
        <v>0</v>
      </c>
      <c r="AL46" s="12">
        <f t="shared" si="119"/>
        <v>0</v>
      </c>
      <c r="AM46" s="12">
        <f t="shared" si="119"/>
        <v>0</v>
      </c>
      <c r="AN46" s="12">
        <f t="shared" si="119"/>
        <v>0</v>
      </c>
      <c r="AO46" s="12">
        <f t="shared" si="119"/>
        <v>0</v>
      </c>
      <c r="AP46" s="12">
        <f t="shared" si="119"/>
        <v>0</v>
      </c>
      <c r="AQ46" s="12">
        <f t="shared" si="119"/>
        <v>0</v>
      </c>
      <c r="AR46" s="12">
        <f t="shared" ref="AR46:BC46" si="120">($F$40/12)*AR100</f>
        <v>0</v>
      </c>
      <c r="AS46" s="12">
        <f t="shared" si="120"/>
        <v>0</v>
      </c>
      <c r="AT46" s="12">
        <f t="shared" si="120"/>
        <v>0</v>
      </c>
      <c r="AU46" s="12">
        <f t="shared" si="120"/>
        <v>0</v>
      </c>
      <c r="AV46" s="12">
        <f t="shared" si="120"/>
        <v>0</v>
      </c>
      <c r="AW46" s="12">
        <f t="shared" si="120"/>
        <v>0</v>
      </c>
      <c r="AX46" s="12">
        <f t="shared" si="120"/>
        <v>0</v>
      </c>
      <c r="AY46" s="12">
        <f t="shared" si="120"/>
        <v>0</v>
      </c>
      <c r="AZ46" s="12">
        <f t="shared" si="120"/>
        <v>0</v>
      </c>
      <c r="BA46" s="12">
        <f t="shared" si="120"/>
        <v>0</v>
      </c>
      <c r="BB46" s="12">
        <f t="shared" si="120"/>
        <v>0</v>
      </c>
      <c r="BC46" s="12">
        <f t="shared" si="120"/>
        <v>0</v>
      </c>
      <c r="BD46" s="12">
        <f t="shared" ref="BD46:BO46" si="121">($G$40/12)*BD100</f>
        <v>0</v>
      </c>
      <c r="BE46" s="12">
        <f t="shared" si="121"/>
        <v>0</v>
      </c>
      <c r="BF46" s="12">
        <f t="shared" si="121"/>
        <v>0</v>
      </c>
      <c r="BG46" s="12">
        <f t="shared" si="121"/>
        <v>0</v>
      </c>
      <c r="BH46" s="12">
        <f t="shared" si="121"/>
        <v>0</v>
      </c>
      <c r="BI46" s="12">
        <f t="shared" si="121"/>
        <v>0</v>
      </c>
      <c r="BJ46" s="12">
        <f t="shared" si="121"/>
        <v>0</v>
      </c>
      <c r="BK46" s="12">
        <f t="shared" si="121"/>
        <v>0</v>
      </c>
      <c r="BL46" s="12">
        <f t="shared" si="121"/>
        <v>0</v>
      </c>
      <c r="BM46" s="12">
        <f t="shared" si="121"/>
        <v>0</v>
      </c>
      <c r="BN46" s="12">
        <f t="shared" si="121"/>
        <v>0</v>
      </c>
      <c r="BO46" s="12">
        <f t="shared" si="121"/>
        <v>0</v>
      </c>
    </row>
    <row r="47" ht="15.75" customHeight="1">
      <c r="A47" s="184" t="s">
        <v>409</v>
      </c>
      <c r="B47" s="125">
        <v>0.05</v>
      </c>
      <c r="C47" s="172">
        <v>0.0</v>
      </c>
      <c r="D47" s="122">
        <f t="shared" ref="D47:G47" si="122">+C47*(1+$B$26)</f>
        <v>0</v>
      </c>
      <c r="E47" s="122">
        <f t="shared" si="122"/>
        <v>0</v>
      </c>
      <c r="F47" s="122">
        <f t="shared" si="122"/>
        <v>0</v>
      </c>
      <c r="G47" s="122">
        <f t="shared" si="122"/>
        <v>0</v>
      </c>
      <c r="H47" s="12">
        <f t="shared" ref="H47:S47" si="123">($C$40/12)*H101</f>
        <v>0</v>
      </c>
      <c r="I47" s="12">
        <f t="shared" si="123"/>
        <v>0</v>
      </c>
      <c r="J47" s="12">
        <f t="shared" si="123"/>
        <v>0</v>
      </c>
      <c r="K47" s="12">
        <f t="shared" si="123"/>
        <v>0</v>
      </c>
      <c r="L47" s="12">
        <f t="shared" si="123"/>
        <v>0</v>
      </c>
      <c r="M47" s="12">
        <f t="shared" si="123"/>
        <v>0</v>
      </c>
      <c r="N47" s="12">
        <f t="shared" si="123"/>
        <v>0</v>
      </c>
      <c r="O47" s="12">
        <f t="shared" si="123"/>
        <v>0</v>
      </c>
      <c r="P47" s="12">
        <f t="shared" si="123"/>
        <v>0</v>
      </c>
      <c r="Q47" s="12">
        <f t="shared" si="123"/>
        <v>0</v>
      </c>
      <c r="R47" s="12">
        <f t="shared" si="123"/>
        <v>0</v>
      </c>
      <c r="S47" s="12">
        <f t="shared" si="123"/>
        <v>0</v>
      </c>
      <c r="T47" s="12">
        <f t="shared" ref="T47:AE47" si="124">($D$40/12)*T101</f>
        <v>0</v>
      </c>
      <c r="U47" s="12">
        <f t="shared" si="124"/>
        <v>0</v>
      </c>
      <c r="V47" s="12">
        <f t="shared" si="124"/>
        <v>0</v>
      </c>
      <c r="W47" s="12">
        <f t="shared" si="124"/>
        <v>0</v>
      </c>
      <c r="X47" s="12">
        <f t="shared" si="124"/>
        <v>0</v>
      </c>
      <c r="Y47" s="12">
        <f t="shared" si="124"/>
        <v>0</v>
      </c>
      <c r="Z47" s="12">
        <f t="shared" si="124"/>
        <v>0</v>
      </c>
      <c r="AA47" s="12">
        <f t="shared" si="124"/>
        <v>0</v>
      </c>
      <c r="AB47" s="12">
        <f t="shared" si="124"/>
        <v>0</v>
      </c>
      <c r="AC47" s="12">
        <f t="shared" si="124"/>
        <v>0</v>
      </c>
      <c r="AD47" s="12">
        <f t="shared" si="124"/>
        <v>0</v>
      </c>
      <c r="AE47" s="12">
        <f t="shared" si="124"/>
        <v>0</v>
      </c>
      <c r="AF47" s="12">
        <f t="shared" ref="AF47:AQ47" si="125">($E$40/12)*AF101</f>
        <v>0</v>
      </c>
      <c r="AG47" s="12">
        <f t="shared" si="125"/>
        <v>0</v>
      </c>
      <c r="AH47" s="12">
        <f t="shared" si="125"/>
        <v>0</v>
      </c>
      <c r="AI47" s="12">
        <f t="shared" si="125"/>
        <v>0</v>
      </c>
      <c r="AJ47" s="12">
        <f t="shared" si="125"/>
        <v>0</v>
      </c>
      <c r="AK47" s="12">
        <f t="shared" si="125"/>
        <v>0</v>
      </c>
      <c r="AL47" s="12">
        <f t="shared" si="125"/>
        <v>0</v>
      </c>
      <c r="AM47" s="12">
        <f t="shared" si="125"/>
        <v>0</v>
      </c>
      <c r="AN47" s="12">
        <f t="shared" si="125"/>
        <v>0</v>
      </c>
      <c r="AO47" s="12">
        <f t="shared" si="125"/>
        <v>0</v>
      </c>
      <c r="AP47" s="12">
        <f t="shared" si="125"/>
        <v>0</v>
      </c>
      <c r="AQ47" s="12">
        <f t="shared" si="125"/>
        <v>0</v>
      </c>
      <c r="AR47" s="12">
        <f t="shared" ref="AR47:BC47" si="126">($F$40/12)*AR101</f>
        <v>0</v>
      </c>
      <c r="AS47" s="12">
        <f t="shared" si="126"/>
        <v>0</v>
      </c>
      <c r="AT47" s="12">
        <f t="shared" si="126"/>
        <v>0</v>
      </c>
      <c r="AU47" s="12">
        <f t="shared" si="126"/>
        <v>0</v>
      </c>
      <c r="AV47" s="12">
        <f t="shared" si="126"/>
        <v>0</v>
      </c>
      <c r="AW47" s="12">
        <f t="shared" si="126"/>
        <v>0</v>
      </c>
      <c r="AX47" s="12">
        <f t="shared" si="126"/>
        <v>0</v>
      </c>
      <c r="AY47" s="12">
        <f t="shared" si="126"/>
        <v>0</v>
      </c>
      <c r="AZ47" s="12">
        <f t="shared" si="126"/>
        <v>0</v>
      </c>
      <c r="BA47" s="12">
        <f t="shared" si="126"/>
        <v>0</v>
      </c>
      <c r="BB47" s="12">
        <f t="shared" si="126"/>
        <v>0</v>
      </c>
      <c r="BC47" s="12">
        <f t="shared" si="126"/>
        <v>0</v>
      </c>
      <c r="BD47" s="12">
        <f t="shared" ref="BD47:BO47" si="127">($G$40/12)*BD101</f>
        <v>0</v>
      </c>
      <c r="BE47" s="12">
        <f t="shared" si="127"/>
        <v>0</v>
      </c>
      <c r="BF47" s="12">
        <f t="shared" si="127"/>
        <v>0</v>
      </c>
      <c r="BG47" s="12">
        <f t="shared" si="127"/>
        <v>0</v>
      </c>
      <c r="BH47" s="12">
        <f t="shared" si="127"/>
        <v>0</v>
      </c>
      <c r="BI47" s="12">
        <f t="shared" si="127"/>
        <v>0</v>
      </c>
      <c r="BJ47" s="12">
        <f t="shared" si="127"/>
        <v>0</v>
      </c>
      <c r="BK47" s="12">
        <f t="shared" si="127"/>
        <v>0</v>
      </c>
      <c r="BL47" s="12">
        <f t="shared" si="127"/>
        <v>0</v>
      </c>
      <c r="BM47" s="12">
        <f t="shared" si="127"/>
        <v>0</v>
      </c>
      <c r="BN47" s="12">
        <f t="shared" si="127"/>
        <v>0</v>
      </c>
      <c r="BO47" s="12">
        <f t="shared" si="127"/>
        <v>0</v>
      </c>
    </row>
    <row r="48" ht="15.75" customHeight="1">
      <c r="A48" s="184" t="s">
        <v>410</v>
      </c>
      <c r="B48" s="125">
        <v>0.05</v>
      </c>
      <c r="C48" s="172">
        <v>0.0</v>
      </c>
      <c r="D48" s="122">
        <f t="shared" ref="D48:G48" si="128">+C48*(1+$B$26)</f>
        <v>0</v>
      </c>
      <c r="E48" s="122">
        <f t="shared" si="128"/>
        <v>0</v>
      </c>
      <c r="F48" s="122">
        <f t="shared" si="128"/>
        <v>0</v>
      </c>
      <c r="G48" s="122">
        <f t="shared" si="128"/>
        <v>0</v>
      </c>
      <c r="H48" s="12">
        <f t="shared" ref="H48:S48" si="129">($C$40/12)*H102</f>
        <v>0</v>
      </c>
      <c r="I48" s="12">
        <f t="shared" si="129"/>
        <v>0</v>
      </c>
      <c r="J48" s="12">
        <f t="shared" si="129"/>
        <v>0</v>
      </c>
      <c r="K48" s="12">
        <f t="shared" si="129"/>
        <v>0</v>
      </c>
      <c r="L48" s="12">
        <f t="shared" si="129"/>
        <v>0</v>
      </c>
      <c r="M48" s="12">
        <f t="shared" si="129"/>
        <v>0</v>
      </c>
      <c r="N48" s="12">
        <f t="shared" si="129"/>
        <v>0</v>
      </c>
      <c r="O48" s="12">
        <f t="shared" si="129"/>
        <v>0</v>
      </c>
      <c r="P48" s="12">
        <f t="shared" si="129"/>
        <v>0</v>
      </c>
      <c r="Q48" s="12">
        <f t="shared" si="129"/>
        <v>0</v>
      </c>
      <c r="R48" s="12">
        <f t="shared" si="129"/>
        <v>0</v>
      </c>
      <c r="S48" s="12">
        <f t="shared" si="129"/>
        <v>0</v>
      </c>
      <c r="T48" s="12">
        <f t="shared" ref="T48:AE48" si="130">($D$40/12)*T102</f>
        <v>0</v>
      </c>
      <c r="U48" s="12">
        <f t="shared" si="130"/>
        <v>0</v>
      </c>
      <c r="V48" s="12">
        <f t="shared" si="130"/>
        <v>0</v>
      </c>
      <c r="W48" s="12">
        <f t="shared" si="130"/>
        <v>0</v>
      </c>
      <c r="X48" s="12">
        <f t="shared" si="130"/>
        <v>0</v>
      </c>
      <c r="Y48" s="12">
        <f t="shared" si="130"/>
        <v>0</v>
      </c>
      <c r="Z48" s="12">
        <f t="shared" si="130"/>
        <v>0</v>
      </c>
      <c r="AA48" s="12">
        <f t="shared" si="130"/>
        <v>0</v>
      </c>
      <c r="AB48" s="12">
        <f t="shared" si="130"/>
        <v>0</v>
      </c>
      <c r="AC48" s="12">
        <f t="shared" si="130"/>
        <v>0</v>
      </c>
      <c r="AD48" s="12">
        <f t="shared" si="130"/>
        <v>0</v>
      </c>
      <c r="AE48" s="12">
        <f t="shared" si="130"/>
        <v>0</v>
      </c>
      <c r="AF48" s="12">
        <f t="shared" ref="AF48:AQ48" si="131">($E$40/12)*AF102</f>
        <v>0</v>
      </c>
      <c r="AG48" s="12">
        <f t="shared" si="131"/>
        <v>0</v>
      </c>
      <c r="AH48" s="12">
        <f t="shared" si="131"/>
        <v>0</v>
      </c>
      <c r="AI48" s="12">
        <f t="shared" si="131"/>
        <v>0</v>
      </c>
      <c r="AJ48" s="12">
        <f t="shared" si="131"/>
        <v>0</v>
      </c>
      <c r="AK48" s="12">
        <f t="shared" si="131"/>
        <v>0</v>
      </c>
      <c r="AL48" s="12">
        <f t="shared" si="131"/>
        <v>0</v>
      </c>
      <c r="AM48" s="12">
        <f t="shared" si="131"/>
        <v>0</v>
      </c>
      <c r="AN48" s="12">
        <f t="shared" si="131"/>
        <v>0</v>
      </c>
      <c r="AO48" s="12">
        <f t="shared" si="131"/>
        <v>0</v>
      </c>
      <c r="AP48" s="12">
        <f t="shared" si="131"/>
        <v>0</v>
      </c>
      <c r="AQ48" s="12">
        <f t="shared" si="131"/>
        <v>0</v>
      </c>
      <c r="AR48" s="12">
        <f t="shared" ref="AR48:BC48" si="132">($F$40/12)*AR102</f>
        <v>0</v>
      </c>
      <c r="AS48" s="12">
        <f t="shared" si="132"/>
        <v>0</v>
      </c>
      <c r="AT48" s="12">
        <f t="shared" si="132"/>
        <v>0</v>
      </c>
      <c r="AU48" s="12">
        <f t="shared" si="132"/>
        <v>0</v>
      </c>
      <c r="AV48" s="12">
        <f t="shared" si="132"/>
        <v>0</v>
      </c>
      <c r="AW48" s="12">
        <f t="shared" si="132"/>
        <v>0</v>
      </c>
      <c r="AX48" s="12">
        <f t="shared" si="132"/>
        <v>0</v>
      </c>
      <c r="AY48" s="12">
        <f t="shared" si="132"/>
        <v>0</v>
      </c>
      <c r="AZ48" s="12">
        <f t="shared" si="132"/>
        <v>0</v>
      </c>
      <c r="BA48" s="12">
        <f t="shared" si="132"/>
        <v>0</v>
      </c>
      <c r="BB48" s="12">
        <f t="shared" si="132"/>
        <v>0</v>
      </c>
      <c r="BC48" s="12">
        <f t="shared" si="132"/>
        <v>0</v>
      </c>
      <c r="BD48" s="12">
        <f t="shared" ref="BD48:BO48" si="133">($G$40/12)*BD102</f>
        <v>0</v>
      </c>
      <c r="BE48" s="12">
        <f t="shared" si="133"/>
        <v>0</v>
      </c>
      <c r="BF48" s="12">
        <f t="shared" si="133"/>
        <v>0</v>
      </c>
      <c r="BG48" s="12">
        <f t="shared" si="133"/>
        <v>0</v>
      </c>
      <c r="BH48" s="12">
        <f t="shared" si="133"/>
        <v>0</v>
      </c>
      <c r="BI48" s="12">
        <f t="shared" si="133"/>
        <v>0</v>
      </c>
      <c r="BJ48" s="12">
        <f t="shared" si="133"/>
        <v>0</v>
      </c>
      <c r="BK48" s="12">
        <f t="shared" si="133"/>
        <v>0</v>
      </c>
      <c r="BL48" s="12">
        <f t="shared" si="133"/>
        <v>0</v>
      </c>
      <c r="BM48" s="12">
        <f t="shared" si="133"/>
        <v>0</v>
      </c>
      <c r="BN48" s="12">
        <f t="shared" si="133"/>
        <v>0</v>
      </c>
      <c r="BO48" s="12">
        <f t="shared" si="133"/>
        <v>0</v>
      </c>
    </row>
    <row r="49" ht="15.75" customHeight="1">
      <c r="A49" s="76" t="s">
        <v>252</v>
      </c>
      <c r="B49" s="76"/>
      <c r="C49" s="70"/>
      <c r="D49" s="70"/>
      <c r="E49" s="70"/>
      <c r="F49" s="70"/>
      <c r="G49" s="70"/>
      <c r="H49" s="181">
        <f t="shared" ref="H49:BO49" si="134">SUM(H40)</f>
        <v>0</v>
      </c>
      <c r="I49" s="181">
        <f t="shared" si="134"/>
        <v>0</v>
      </c>
      <c r="J49" s="181">
        <f t="shared" si="134"/>
        <v>0</v>
      </c>
      <c r="K49" s="181">
        <f t="shared" si="134"/>
        <v>0</v>
      </c>
      <c r="L49" s="181">
        <f t="shared" si="134"/>
        <v>10000</v>
      </c>
      <c r="M49" s="181">
        <f t="shared" si="134"/>
        <v>10000</v>
      </c>
      <c r="N49" s="181">
        <f t="shared" si="134"/>
        <v>0</v>
      </c>
      <c r="O49" s="181">
        <f t="shared" si="134"/>
        <v>0</v>
      </c>
      <c r="P49" s="181">
        <f t="shared" si="134"/>
        <v>0</v>
      </c>
      <c r="Q49" s="181">
        <f t="shared" si="134"/>
        <v>0</v>
      </c>
      <c r="R49" s="181">
        <f t="shared" si="134"/>
        <v>0</v>
      </c>
      <c r="S49" s="181">
        <f t="shared" si="134"/>
        <v>0</v>
      </c>
      <c r="T49" s="181">
        <f t="shared" si="134"/>
        <v>0</v>
      </c>
      <c r="U49" s="181">
        <f t="shared" si="134"/>
        <v>0</v>
      </c>
      <c r="V49" s="181">
        <f t="shared" si="134"/>
        <v>0</v>
      </c>
      <c r="W49" s="181">
        <f t="shared" si="134"/>
        <v>0</v>
      </c>
      <c r="X49" s="181">
        <f t="shared" si="134"/>
        <v>0</v>
      </c>
      <c r="Y49" s="181">
        <f t="shared" si="134"/>
        <v>0</v>
      </c>
      <c r="Z49" s="181">
        <f t="shared" si="134"/>
        <v>0</v>
      </c>
      <c r="AA49" s="181">
        <f t="shared" si="134"/>
        <v>0</v>
      </c>
      <c r="AB49" s="181">
        <f t="shared" si="134"/>
        <v>0</v>
      </c>
      <c r="AC49" s="181">
        <f t="shared" si="134"/>
        <v>0</v>
      </c>
      <c r="AD49" s="181">
        <f t="shared" si="134"/>
        <v>0</v>
      </c>
      <c r="AE49" s="181">
        <f t="shared" si="134"/>
        <v>0</v>
      </c>
      <c r="AF49" s="181">
        <f t="shared" si="134"/>
        <v>0</v>
      </c>
      <c r="AG49" s="181">
        <f t="shared" si="134"/>
        <v>0</v>
      </c>
      <c r="AH49" s="181">
        <f t="shared" si="134"/>
        <v>0</v>
      </c>
      <c r="AI49" s="181">
        <f t="shared" si="134"/>
        <v>0</v>
      </c>
      <c r="AJ49" s="181">
        <f t="shared" si="134"/>
        <v>0</v>
      </c>
      <c r="AK49" s="181">
        <f t="shared" si="134"/>
        <v>0</v>
      </c>
      <c r="AL49" s="181">
        <f t="shared" si="134"/>
        <v>0</v>
      </c>
      <c r="AM49" s="181">
        <f t="shared" si="134"/>
        <v>0</v>
      </c>
      <c r="AN49" s="181">
        <f t="shared" si="134"/>
        <v>0</v>
      </c>
      <c r="AO49" s="181">
        <f t="shared" si="134"/>
        <v>0</v>
      </c>
      <c r="AP49" s="181">
        <f t="shared" si="134"/>
        <v>0</v>
      </c>
      <c r="AQ49" s="181">
        <f t="shared" si="134"/>
        <v>0</v>
      </c>
      <c r="AR49" s="181">
        <f t="shared" si="134"/>
        <v>0</v>
      </c>
      <c r="AS49" s="181">
        <f t="shared" si="134"/>
        <v>0</v>
      </c>
      <c r="AT49" s="181">
        <f t="shared" si="134"/>
        <v>0</v>
      </c>
      <c r="AU49" s="181">
        <f t="shared" si="134"/>
        <v>0</v>
      </c>
      <c r="AV49" s="181">
        <f t="shared" si="134"/>
        <v>0</v>
      </c>
      <c r="AW49" s="181">
        <f t="shared" si="134"/>
        <v>0</v>
      </c>
      <c r="AX49" s="181">
        <f t="shared" si="134"/>
        <v>0</v>
      </c>
      <c r="AY49" s="181">
        <f t="shared" si="134"/>
        <v>0</v>
      </c>
      <c r="AZ49" s="181">
        <f t="shared" si="134"/>
        <v>0</v>
      </c>
      <c r="BA49" s="181">
        <f t="shared" si="134"/>
        <v>0</v>
      </c>
      <c r="BB49" s="181">
        <f t="shared" si="134"/>
        <v>0</v>
      </c>
      <c r="BC49" s="181">
        <f t="shared" si="134"/>
        <v>0</v>
      </c>
      <c r="BD49" s="181">
        <f t="shared" si="134"/>
        <v>0</v>
      </c>
      <c r="BE49" s="181">
        <f t="shared" si="134"/>
        <v>0</v>
      </c>
      <c r="BF49" s="181">
        <f t="shared" si="134"/>
        <v>0</v>
      </c>
      <c r="BG49" s="181">
        <f t="shared" si="134"/>
        <v>0</v>
      </c>
      <c r="BH49" s="181">
        <f t="shared" si="134"/>
        <v>0</v>
      </c>
      <c r="BI49" s="181">
        <f t="shared" si="134"/>
        <v>0</v>
      </c>
      <c r="BJ49" s="181">
        <f t="shared" si="134"/>
        <v>0</v>
      </c>
      <c r="BK49" s="181">
        <f t="shared" si="134"/>
        <v>0</v>
      </c>
      <c r="BL49" s="181">
        <f t="shared" si="134"/>
        <v>0</v>
      </c>
      <c r="BM49" s="181">
        <f t="shared" si="134"/>
        <v>0</v>
      </c>
      <c r="BN49" s="181">
        <f t="shared" si="134"/>
        <v>0</v>
      </c>
      <c r="BO49" s="181">
        <f t="shared" si="134"/>
        <v>0</v>
      </c>
    </row>
    <row r="50" ht="15.75" customHeight="1">
      <c r="A50" s="71" t="s">
        <v>253</v>
      </c>
      <c r="B50" s="71"/>
      <c r="C50" s="182"/>
      <c r="D50" s="182"/>
      <c r="E50" s="182"/>
      <c r="F50" s="182"/>
      <c r="G50" s="18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</row>
    <row r="51" ht="15.75" customHeight="1">
      <c r="A51" s="1" t="s">
        <v>222</v>
      </c>
      <c r="B51" s="1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</row>
    <row r="52" ht="15.75" customHeight="1">
      <c r="A52" s="79" t="s">
        <v>254</v>
      </c>
      <c r="B52" s="79"/>
      <c r="C52" s="110"/>
      <c r="D52" s="110"/>
      <c r="E52" s="110"/>
      <c r="F52" s="110"/>
      <c r="G52" s="110"/>
      <c r="H52" s="178">
        <f>+H53</f>
        <v>1</v>
      </c>
      <c r="I52" s="178">
        <f t="shared" ref="I52:BO52" si="135">+I53-H53</f>
        <v>3</v>
      </c>
      <c r="J52" s="178">
        <f t="shared" si="135"/>
        <v>0</v>
      </c>
      <c r="K52" s="178">
        <f t="shared" si="135"/>
        <v>1</v>
      </c>
      <c r="L52" s="178">
        <f t="shared" si="135"/>
        <v>1</v>
      </c>
      <c r="M52" s="178">
        <f t="shared" si="135"/>
        <v>1</v>
      </c>
      <c r="N52" s="178">
        <f t="shared" si="135"/>
        <v>-7</v>
      </c>
      <c r="O52" s="178">
        <f t="shared" si="135"/>
        <v>0</v>
      </c>
      <c r="P52" s="178">
        <f t="shared" si="135"/>
        <v>0</v>
      </c>
      <c r="Q52" s="178">
        <f t="shared" si="135"/>
        <v>0</v>
      </c>
      <c r="R52" s="178">
        <f t="shared" si="135"/>
        <v>0</v>
      </c>
      <c r="S52" s="178">
        <f t="shared" si="135"/>
        <v>0</v>
      </c>
      <c r="T52" s="178">
        <f t="shared" si="135"/>
        <v>0</v>
      </c>
      <c r="U52" s="178">
        <f t="shared" si="135"/>
        <v>0</v>
      </c>
      <c r="V52" s="178">
        <f t="shared" si="135"/>
        <v>0</v>
      </c>
      <c r="W52" s="178">
        <f t="shared" si="135"/>
        <v>0</v>
      </c>
      <c r="X52" s="178">
        <f t="shared" si="135"/>
        <v>0</v>
      </c>
      <c r="Y52" s="178">
        <f t="shared" si="135"/>
        <v>0</v>
      </c>
      <c r="Z52" s="178">
        <f t="shared" si="135"/>
        <v>0</v>
      </c>
      <c r="AA52" s="178">
        <f t="shared" si="135"/>
        <v>0</v>
      </c>
      <c r="AB52" s="178">
        <f t="shared" si="135"/>
        <v>0</v>
      </c>
      <c r="AC52" s="178">
        <f t="shared" si="135"/>
        <v>0</v>
      </c>
      <c r="AD52" s="178">
        <f t="shared" si="135"/>
        <v>0</v>
      </c>
      <c r="AE52" s="178">
        <f t="shared" si="135"/>
        <v>0</v>
      </c>
      <c r="AF52" s="178">
        <f t="shared" si="135"/>
        <v>0</v>
      </c>
      <c r="AG52" s="178">
        <f t="shared" si="135"/>
        <v>0</v>
      </c>
      <c r="AH52" s="178">
        <f t="shared" si="135"/>
        <v>0</v>
      </c>
      <c r="AI52" s="178">
        <f t="shared" si="135"/>
        <v>0</v>
      </c>
      <c r="AJ52" s="178">
        <f t="shared" si="135"/>
        <v>0</v>
      </c>
      <c r="AK52" s="178">
        <f t="shared" si="135"/>
        <v>0</v>
      </c>
      <c r="AL52" s="178">
        <f t="shared" si="135"/>
        <v>0</v>
      </c>
      <c r="AM52" s="178">
        <f t="shared" si="135"/>
        <v>0</v>
      </c>
      <c r="AN52" s="178">
        <f t="shared" si="135"/>
        <v>0</v>
      </c>
      <c r="AO52" s="178">
        <f t="shared" si="135"/>
        <v>0</v>
      </c>
      <c r="AP52" s="178">
        <f t="shared" si="135"/>
        <v>0</v>
      </c>
      <c r="AQ52" s="178">
        <f t="shared" si="135"/>
        <v>0</v>
      </c>
      <c r="AR52" s="178">
        <f t="shared" si="135"/>
        <v>0</v>
      </c>
      <c r="AS52" s="178">
        <f t="shared" si="135"/>
        <v>0</v>
      </c>
      <c r="AT52" s="178">
        <f t="shared" si="135"/>
        <v>0</v>
      </c>
      <c r="AU52" s="178">
        <f t="shared" si="135"/>
        <v>0</v>
      </c>
      <c r="AV52" s="178">
        <f t="shared" si="135"/>
        <v>0</v>
      </c>
      <c r="AW52" s="178">
        <f t="shared" si="135"/>
        <v>0</v>
      </c>
      <c r="AX52" s="178">
        <f t="shared" si="135"/>
        <v>0</v>
      </c>
      <c r="AY52" s="178">
        <f t="shared" si="135"/>
        <v>0</v>
      </c>
      <c r="AZ52" s="178">
        <f t="shared" si="135"/>
        <v>0</v>
      </c>
      <c r="BA52" s="178">
        <f t="shared" si="135"/>
        <v>0</v>
      </c>
      <c r="BB52" s="178">
        <f t="shared" si="135"/>
        <v>0</v>
      </c>
      <c r="BC52" s="178">
        <f t="shared" si="135"/>
        <v>0</v>
      </c>
      <c r="BD52" s="178">
        <f t="shared" si="135"/>
        <v>0</v>
      </c>
      <c r="BE52" s="178">
        <f t="shared" si="135"/>
        <v>0</v>
      </c>
      <c r="BF52" s="178">
        <f t="shared" si="135"/>
        <v>0</v>
      </c>
      <c r="BG52" s="178">
        <f t="shared" si="135"/>
        <v>0</v>
      </c>
      <c r="BH52" s="178">
        <f t="shared" si="135"/>
        <v>0</v>
      </c>
      <c r="BI52" s="178">
        <f t="shared" si="135"/>
        <v>0</v>
      </c>
      <c r="BJ52" s="178">
        <f t="shared" si="135"/>
        <v>0</v>
      </c>
      <c r="BK52" s="178">
        <f t="shared" si="135"/>
        <v>0</v>
      </c>
      <c r="BL52" s="178">
        <f t="shared" si="135"/>
        <v>0</v>
      </c>
      <c r="BM52" s="178">
        <f t="shared" si="135"/>
        <v>0</v>
      </c>
      <c r="BN52" s="178">
        <f t="shared" si="135"/>
        <v>0</v>
      </c>
      <c r="BO52" s="178">
        <f t="shared" si="135"/>
        <v>0</v>
      </c>
    </row>
    <row r="53" ht="15.75" customHeight="1">
      <c r="A53" s="76" t="s">
        <v>255</v>
      </c>
      <c r="B53" s="76"/>
      <c r="C53" s="70"/>
      <c r="D53" s="70"/>
      <c r="E53" s="70"/>
      <c r="F53" s="70"/>
      <c r="G53" s="70"/>
      <c r="H53" s="180">
        <f t="shared" ref="H53:BO53" si="136">+H126</f>
        <v>1</v>
      </c>
      <c r="I53" s="180">
        <f t="shared" si="136"/>
        <v>4</v>
      </c>
      <c r="J53" s="180">
        <f t="shared" si="136"/>
        <v>4</v>
      </c>
      <c r="K53" s="180">
        <f t="shared" si="136"/>
        <v>5</v>
      </c>
      <c r="L53" s="180">
        <f t="shared" si="136"/>
        <v>6</v>
      </c>
      <c r="M53" s="180">
        <f t="shared" si="136"/>
        <v>7</v>
      </c>
      <c r="N53" s="180">
        <f t="shared" si="136"/>
        <v>0</v>
      </c>
      <c r="O53" s="180">
        <f t="shared" si="136"/>
        <v>0</v>
      </c>
      <c r="P53" s="180">
        <f t="shared" si="136"/>
        <v>0</v>
      </c>
      <c r="Q53" s="180">
        <f t="shared" si="136"/>
        <v>0</v>
      </c>
      <c r="R53" s="180">
        <f t="shared" si="136"/>
        <v>0</v>
      </c>
      <c r="S53" s="180">
        <f t="shared" si="136"/>
        <v>0</v>
      </c>
      <c r="T53" s="180">
        <f t="shared" si="136"/>
        <v>0</v>
      </c>
      <c r="U53" s="180">
        <f t="shared" si="136"/>
        <v>0</v>
      </c>
      <c r="V53" s="180">
        <f t="shared" si="136"/>
        <v>0</v>
      </c>
      <c r="W53" s="180">
        <f t="shared" si="136"/>
        <v>0</v>
      </c>
      <c r="X53" s="180">
        <f t="shared" si="136"/>
        <v>0</v>
      </c>
      <c r="Y53" s="180">
        <f t="shared" si="136"/>
        <v>0</v>
      </c>
      <c r="Z53" s="180">
        <f t="shared" si="136"/>
        <v>0</v>
      </c>
      <c r="AA53" s="180">
        <f t="shared" si="136"/>
        <v>0</v>
      </c>
      <c r="AB53" s="180">
        <f t="shared" si="136"/>
        <v>0</v>
      </c>
      <c r="AC53" s="180">
        <f t="shared" si="136"/>
        <v>0</v>
      </c>
      <c r="AD53" s="180">
        <f t="shared" si="136"/>
        <v>0</v>
      </c>
      <c r="AE53" s="180">
        <f t="shared" si="136"/>
        <v>0</v>
      </c>
      <c r="AF53" s="180">
        <f t="shared" si="136"/>
        <v>0</v>
      </c>
      <c r="AG53" s="180">
        <f t="shared" si="136"/>
        <v>0</v>
      </c>
      <c r="AH53" s="180">
        <f t="shared" si="136"/>
        <v>0</v>
      </c>
      <c r="AI53" s="180">
        <f t="shared" si="136"/>
        <v>0</v>
      </c>
      <c r="AJ53" s="180">
        <f t="shared" si="136"/>
        <v>0</v>
      </c>
      <c r="AK53" s="180">
        <f t="shared" si="136"/>
        <v>0</v>
      </c>
      <c r="AL53" s="180">
        <f t="shared" si="136"/>
        <v>0</v>
      </c>
      <c r="AM53" s="180">
        <f t="shared" si="136"/>
        <v>0</v>
      </c>
      <c r="AN53" s="180">
        <f t="shared" si="136"/>
        <v>0</v>
      </c>
      <c r="AO53" s="180">
        <f t="shared" si="136"/>
        <v>0</v>
      </c>
      <c r="AP53" s="180">
        <f t="shared" si="136"/>
        <v>0</v>
      </c>
      <c r="AQ53" s="180">
        <f t="shared" si="136"/>
        <v>0</v>
      </c>
      <c r="AR53" s="180">
        <f t="shared" si="136"/>
        <v>0</v>
      </c>
      <c r="AS53" s="180">
        <f t="shared" si="136"/>
        <v>0</v>
      </c>
      <c r="AT53" s="180">
        <f t="shared" si="136"/>
        <v>0</v>
      </c>
      <c r="AU53" s="180">
        <f t="shared" si="136"/>
        <v>0</v>
      </c>
      <c r="AV53" s="180">
        <f t="shared" si="136"/>
        <v>0</v>
      </c>
      <c r="AW53" s="180">
        <f t="shared" si="136"/>
        <v>0</v>
      </c>
      <c r="AX53" s="180">
        <f t="shared" si="136"/>
        <v>0</v>
      </c>
      <c r="AY53" s="180">
        <f t="shared" si="136"/>
        <v>0</v>
      </c>
      <c r="AZ53" s="180">
        <f t="shared" si="136"/>
        <v>0</v>
      </c>
      <c r="BA53" s="180">
        <f t="shared" si="136"/>
        <v>0</v>
      </c>
      <c r="BB53" s="180">
        <f t="shared" si="136"/>
        <v>0</v>
      </c>
      <c r="BC53" s="180">
        <f t="shared" si="136"/>
        <v>0</v>
      </c>
      <c r="BD53" s="180">
        <f t="shared" si="136"/>
        <v>0</v>
      </c>
      <c r="BE53" s="180">
        <f t="shared" si="136"/>
        <v>0</v>
      </c>
      <c r="BF53" s="180">
        <f t="shared" si="136"/>
        <v>0</v>
      </c>
      <c r="BG53" s="180">
        <f t="shared" si="136"/>
        <v>0</v>
      </c>
      <c r="BH53" s="180">
        <f t="shared" si="136"/>
        <v>0</v>
      </c>
      <c r="BI53" s="180">
        <f t="shared" si="136"/>
        <v>0</v>
      </c>
      <c r="BJ53" s="180">
        <f t="shared" si="136"/>
        <v>0</v>
      </c>
      <c r="BK53" s="180">
        <f t="shared" si="136"/>
        <v>0</v>
      </c>
      <c r="BL53" s="180">
        <f t="shared" si="136"/>
        <v>0</v>
      </c>
      <c r="BM53" s="180">
        <f t="shared" si="136"/>
        <v>0</v>
      </c>
      <c r="BN53" s="180">
        <f t="shared" si="136"/>
        <v>0</v>
      </c>
      <c r="BO53" s="180">
        <f t="shared" si="136"/>
        <v>0</v>
      </c>
    </row>
    <row r="54" ht="15.75" customHeight="1">
      <c r="A54" s="184" t="s">
        <v>411</v>
      </c>
      <c r="B54" s="125">
        <v>0.05</v>
      </c>
      <c r="C54" s="80">
        <v>150000.0</v>
      </c>
      <c r="D54" s="122">
        <f t="shared" ref="D54:G54" si="137">+C54*(1+$B$26)</f>
        <v>150000</v>
      </c>
      <c r="E54" s="122">
        <f t="shared" si="137"/>
        <v>150000</v>
      </c>
      <c r="F54" s="122">
        <f t="shared" si="137"/>
        <v>150000</v>
      </c>
      <c r="G54" s="122">
        <f t="shared" si="137"/>
        <v>150000</v>
      </c>
      <c r="H54" s="12">
        <f t="shared" ref="H54:S54" si="138">($C$54/12)*H108</f>
        <v>0</v>
      </c>
      <c r="I54" s="12">
        <f t="shared" si="138"/>
        <v>12500</v>
      </c>
      <c r="J54" s="12">
        <f t="shared" si="138"/>
        <v>12500</v>
      </c>
      <c r="K54" s="12">
        <f t="shared" si="138"/>
        <v>12500</v>
      </c>
      <c r="L54" s="12">
        <f t="shared" si="138"/>
        <v>12500</v>
      </c>
      <c r="M54" s="12">
        <f t="shared" si="138"/>
        <v>12500</v>
      </c>
      <c r="N54" s="12">
        <f t="shared" si="138"/>
        <v>0</v>
      </c>
      <c r="O54" s="12">
        <f t="shared" si="138"/>
        <v>0</v>
      </c>
      <c r="P54" s="12">
        <f t="shared" si="138"/>
        <v>0</v>
      </c>
      <c r="Q54" s="12">
        <f t="shared" si="138"/>
        <v>0</v>
      </c>
      <c r="R54" s="12">
        <f t="shared" si="138"/>
        <v>0</v>
      </c>
      <c r="S54" s="12">
        <f t="shared" si="138"/>
        <v>0</v>
      </c>
      <c r="T54" s="12">
        <f t="shared" ref="T54:AE54" si="139">($D$54/12)*T108</f>
        <v>0</v>
      </c>
      <c r="U54" s="12">
        <f t="shared" si="139"/>
        <v>0</v>
      </c>
      <c r="V54" s="12">
        <f t="shared" si="139"/>
        <v>0</v>
      </c>
      <c r="W54" s="12">
        <f t="shared" si="139"/>
        <v>0</v>
      </c>
      <c r="X54" s="12">
        <f t="shared" si="139"/>
        <v>0</v>
      </c>
      <c r="Y54" s="12">
        <f t="shared" si="139"/>
        <v>0</v>
      </c>
      <c r="Z54" s="12">
        <f t="shared" si="139"/>
        <v>0</v>
      </c>
      <c r="AA54" s="12">
        <f t="shared" si="139"/>
        <v>0</v>
      </c>
      <c r="AB54" s="12">
        <f t="shared" si="139"/>
        <v>0</v>
      </c>
      <c r="AC54" s="12">
        <f t="shared" si="139"/>
        <v>0</v>
      </c>
      <c r="AD54" s="12">
        <f t="shared" si="139"/>
        <v>0</v>
      </c>
      <c r="AE54" s="12">
        <f t="shared" si="139"/>
        <v>0</v>
      </c>
      <c r="AF54" s="12">
        <f t="shared" ref="AF54:AQ54" si="140">($E$54/12)*AF108</f>
        <v>0</v>
      </c>
      <c r="AG54" s="12">
        <f t="shared" si="140"/>
        <v>0</v>
      </c>
      <c r="AH54" s="12">
        <f t="shared" si="140"/>
        <v>0</v>
      </c>
      <c r="AI54" s="12">
        <f t="shared" si="140"/>
        <v>0</v>
      </c>
      <c r="AJ54" s="12">
        <f t="shared" si="140"/>
        <v>0</v>
      </c>
      <c r="AK54" s="12">
        <f t="shared" si="140"/>
        <v>0</v>
      </c>
      <c r="AL54" s="12">
        <f t="shared" si="140"/>
        <v>0</v>
      </c>
      <c r="AM54" s="12">
        <f t="shared" si="140"/>
        <v>0</v>
      </c>
      <c r="AN54" s="12">
        <f t="shared" si="140"/>
        <v>0</v>
      </c>
      <c r="AO54" s="12">
        <f t="shared" si="140"/>
        <v>0</v>
      </c>
      <c r="AP54" s="12">
        <f t="shared" si="140"/>
        <v>0</v>
      </c>
      <c r="AQ54" s="12">
        <f t="shared" si="140"/>
        <v>0</v>
      </c>
      <c r="AR54" s="12">
        <f t="shared" ref="AR54:BC54" si="141">($F$54/12)*AR108</f>
        <v>0</v>
      </c>
      <c r="AS54" s="12">
        <f t="shared" si="141"/>
        <v>0</v>
      </c>
      <c r="AT54" s="12">
        <f t="shared" si="141"/>
        <v>0</v>
      </c>
      <c r="AU54" s="12">
        <f t="shared" si="141"/>
        <v>0</v>
      </c>
      <c r="AV54" s="12">
        <f t="shared" si="141"/>
        <v>0</v>
      </c>
      <c r="AW54" s="12">
        <f t="shared" si="141"/>
        <v>0</v>
      </c>
      <c r="AX54" s="12">
        <f t="shared" si="141"/>
        <v>0</v>
      </c>
      <c r="AY54" s="12">
        <f t="shared" si="141"/>
        <v>0</v>
      </c>
      <c r="AZ54" s="12">
        <f t="shared" si="141"/>
        <v>0</v>
      </c>
      <c r="BA54" s="12">
        <f t="shared" si="141"/>
        <v>0</v>
      </c>
      <c r="BB54" s="12">
        <f t="shared" si="141"/>
        <v>0</v>
      </c>
      <c r="BC54" s="12">
        <f t="shared" si="141"/>
        <v>0</v>
      </c>
      <c r="BD54" s="12">
        <f t="shared" ref="BD54:BO54" si="142">($G$54/12)*BD108</f>
        <v>0</v>
      </c>
      <c r="BE54" s="12">
        <f t="shared" si="142"/>
        <v>0</v>
      </c>
      <c r="BF54" s="12">
        <f t="shared" si="142"/>
        <v>0</v>
      </c>
      <c r="BG54" s="12">
        <f t="shared" si="142"/>
        <v>0</v>
      </c>
      <c r="BH54" s="12">
        <f t="shared" si="142"/>
        <v>0</v>
      </c>
      <c r="BI54" s="12">
        <f t="shared" si="142"/>
        <v>0</v>
      </c>
      <c r="BJ54" s="12">
        <f t="shared" si="142"/>
        <v>0</v>
      </c>
      <c r="BK54" s="12">
        <f t="shared" si="142"/>
        <v>0</v>
      </c>
      <c r="BL54" s="12">
        <f t="shared" si="142"/>
        <v>0</v>
      </c>
      <c r="BM54" s="12">
        <f t="shared" si="142"/>
        <v>0</v>
      </c>
      <c r="BN54" s="12">
        <f t="shared" si="142"/>
        <v>0</v>
      </c>
      <c r="BO54" s="12">
        <f t="shared" si="142"/>
        <v>0</v>
      </c>
    </row>
    <row r="55" ht="15.75" customHeight="1">
      <c r="A55" s="184" t="s">
        <v>412</v>
      </c>
      <c r="B55" s="125">
        <v>0.05</v>
      </c>
      <c r="C55" s="80">
        <v>130000.0</v>
      </c>
      <c r="D55" s="122">
        <f t="shared" ref="D55:G55" si="143">+C55*(1+$B$26)</f>
        <v>130000</v>
      </c>
      <c r="E55" s="122">
        <f t="shared" si="143"/>
        <v>130000</v>
      </c>
      <c r="F55" s="122">
        <f t="shared" si="143"/>
        <v>130000</v>
      </c>
      <c r="G55" s="122">
        <f t="shared" si="143"/>
        <v>130000</v>
      </c>
      <c r="H55" s="12">
        <f t="shared" ref="H55:L55" si="144">($C$54/12)*H109</f>
        <v>0</v>
      </c>
      <c r="I55" s="12">
        <f t="shared" si="144"/>
        <v>0</v>
      </c>
      <c r="J55" s="12">
        <f t="shared" si="144"/>
        <v>0</v>
      </c>
      <c r="K55" s="12">
        <f t="shared" si="144"/>
        <v>12500</v>
      </c>
      <c r="L55" s="12">
        <f t="shared" si="144"/>
        <v>12500</v>
      </c>
      <c r="M55" s="12">
        <f t="shared" ref="M55:BO55" si="145">($C$55/12)*M109</f>
        <v>10833.33333</v>
      </c>
      <c r="N55" s="12">
        <f t="shared" si="145"/>
        <v>0</v>
      </c>
      <c r="O55" s="12">
        <f t="shared" si="145"/>
        <v>0</v>
      </c>
      <c r="P55" s="12">
        <f t="shared" si="145"/>
        <v>0</v>
      </c>
      <c r="Q55" s="12">
        <f t="shared" si="145"/>
        <v>0</v>
      </c>
      <c r="R55" s="12">
        <f t="shared" si="145"/>
        <v>0</v>
      </c>
      <c r="S55" s="12">
        <f t="shared" si="145"/>
        <v>0</v>
      </c>
      <c r="T55" s="12">
        <f t="shared" si="145"/>
        <v>0</v>
      </c>
      <c r="U55" s="12">
        <f t="shared" si="145"/>
        <v>0</v>
      </c>
      <c r="V55" s="12">
        <f t="shared" si="145"/>
        <v>0</v>
      </c>
      <c r="W55" s="12">
        <f t="shared" si="145"/>
        <v>0</v>
      </c>
      <c r="X55" s="12">
        <f t="shared" si="145"/>
        <v>0</v>
      </c>
      <c r="Y55" s="12">
        <f t="shared" si="145"/>
        <v>0</v>
      </c>
      <c r="Z55" s="12">
        <f t="shared" si="145"/>
        <v>0</v>
      </c>
      <c r="AA55" s="12">
        <f t="shared" si="145"/>
        <v>0</v>
      </c>
      <c r="AB55" s="12">
        <f t="shared" si="145"/>
        <v>0</v>
      </c>
      <c r="AC55" s="12">
        <f t="shared" si="145"/>
        <v>0</v>
      </c>
      <c r="AD55" s="12">
        <f t="shared" si="145"/>
        <v>0</v>
      </c>
      <c r="AE55" s="12">
        <f t="shared" si="145"/>
        <v>0</v>
      </c>
      <c r="AF55" s="12">
        <f t="shared" si="145"/>
        <v>0</v>
      </c>
      <c r="AG55" s="12">
        <f t="shared" si="145"/>
        <v>0</v>
      </c>
      <c r="AH55" s="12">
        <f t="shared" si="145"/>
        <v>0</v>
      </c>
      <c r="AI55" s="12">
        <f t="shared" si="145"/>
        <v>0</v>
      </c>
      <c r="AJ55" s="12">
        <f t="shared" si="145"/>
        <v>0</v>
      </c>
      <c r="AK55" s="12">
        <f t="shared" si="145"/>
        <v>0</v>
      </c>
      <c r="AL55" s="12">
        <f t="shared" si="145"/>
        <v>0</v>
      </c>
      <c r="AM55" s="12">
        <f t="shared" si="145"/>
        <v>0</v>
      </c>
      <c r="AN55" s="12">
        <f t="shared" si="145"/>
        <v>0</v>
      </c>
      <c r="AO55" s="12">
        <f t="shared" si="145"/>
        <v>0</v>
      </c>
      <c r="AP55" s="12">
        <f t="shared" si="145"/>
        <v>0</v>
      </c>
      <c r="AQ55" s="12">
        <f t="shared" si="145"/>
        <v>0</v>
      </c>
      <c r="AR55" s="12">
        <f t="shared" si="145"/>
        <v>0</v>
      </c>
      <c r="AS55" s="12">
        <f t="shared" si="145"/>
        <v>0</v>
      </c>
      <c r="AT55" s="12">
        <f t="shared" si="145"/>
        <v>0</v>
      </c>
      <c r="AU55" s="12">
        <f t="shared" si="145"/>
        <v>0</v>
      </c>
      <c r="AV55" s="12">
        <f t="shared" si="145"/>
        <v>0</v>
      </c>
      <c r="AW55" s="12">
        <f t="shared" si="145"/>
        <v>0</v>
      </c>
      <c r="AX55" s="12">
        <f t="shared" si="145"/>
        <v>0</v>
      </c>
      <c r="AY55" s="12">
        <f t="shared" si="145"/>
        <v>0</v>
      </c>
      <c r="AZ55" s="12">
        <f t="shared" si="145"/>
        <v>0</v>
      </c>
      <c r="BA55" s="12">
        <f t="shared" si="145"/>
        <v>0</v>
      </c>
      <c r="BB55" s="12">
        <f t="shared" si="145"/>
        <v>0</v>
      </c>
      <c r="BC55" s="12">
        <f t="shared" si="145"/>
        <v>0</v>
      </c>
      <c r="BD55" s="12">
        <f t="shared" si="145"/>
        <v>0</v>
      </c>
      <c r="BE55" s="12">
        <f t="shared" si="145"/>
        <v>0</v>
      </c>
      <c r="BF55" s="12">
        <f t="shared" si="145"/>
        <v>0</v>
      </c>
      <c r="BG55" s="12">
        <f t="shared" si="145"/>
        <v>0</v>
      </c>
      <c r="BH55" s="12">
        <f t="shared" si="145"/>
        <v>0</v>
      </c>
      <c r="BI55" s="12">
        <f t="shared" si="145"/>
        <v>0</v>
      </c>
      <c r="BJ55" s="12">
        <f t="shared" si="145"/>
        <v>0</v>
      </c>
      <c r="BK55" s="12">
        <f t="shared" si="145"/>
        <v>0</v>
      </c>
      <c r="BL55" s="12">
        <f t="shared" si="145"/>
        <v>0</v>
      </c>
      <c r="BM55" s="12">
        <f t="shared" si="145"/>
        <v>0</v>
      </c>
      <c r="BN55" s="12">
        <f t="shared" si="145"/>
        <v>0</v>
      </c>
      <c r="BO55" s="12">
        <f t="shared" si="145"/>
        <v>0</v>
      </c>
    </row>
    <row r="56" ht="15.75" customHeight="1">
      <c r="A56" s="184" t="s">
        <v>413</v>
      </c>
      <c r="B56" s="125">
        <v>0.05</v>
      </c>
      <c r="C56" s="80">
        <v>130000.0</v>
      </c>
      <c r="D56" s="122">
        <f t="shared" ref="D56:G56" si="146">+C56*(1+$B$26)</f>
        <v>130000</v>
      </c>
      <c r="E56" s="122">
        <f t="shared" si="146"/>
        <v>130000</v>
      </c>
      <c r="F56" s="122">
        <f t="shared" si="146"/>
        <v>130000</v>
      </c>
      <c r="G56" s="122">
        <f t="shared" si="146"/>
        <v>130000</v>
      </c>
      <c r="H56" s="12">
        <f t="shared" ref="H56:M56" si="147">($C$54/12)*H110</f>
        <v>0</v>
      </c>
      <c r="I56" s="12">
        <f t="shared" si="147"/>
        <v>12500</v>
      </c>
      <c r="J56" s="12">
        <f t="shared" si="147"/>
        <v>12500</v>
      </c>
      <c r="K56" s="12">
        <f t="shared" si="147"/>
        <v>12500</v>
      </c>
      <c r="L56" s="12">
        <f t="shared" si="147"/>
        <v>12500</v>
      </c>
      <c r="M56" s="12">
        <f t="shared" si="147"/>
        <v>12500</v>
      </c>
      <c r="N56" s="12">
        <f t="shared" ref="N56:BO56" si="148">($C$56/12)*N110</f>
        <v>0</v>
      </c>
      <c r="O56" s="12">
        <f t="shared" si="148"/>
        <v>0</v>
      </c>
      <c r="P56" s="12">
        <f t="shared" si="148"/>
        <v>0</v>
      </c>
      <c r="Q56" s="12">
        <f t="shared" si="148"/>
        <v>0</v>
      </c>
      <c r="R56" s="12">
        <f t="shared" si="148"/>
        <v>0</v>
      </c>
      <c r="S56" s="12">
        <f t="shared" si="148"/>
        <v>0</v>
      </c>
      <c r="T56" s="12">
        <f t="shared" si="148"/>
        <v>0</v>
      </c>
      <c r="U56" s="12">
        <f t="shared" si="148"/>
        <v>0</v>
      </c>
      <c r="V56" s="12">
        <f t="shared" si="148"/>
        <v>0</v>
      </c>
      <c r="W56" s="12">
        <f t="shared" si="148"/>
        <v>0</v>
      </c>
      <c r="X56" s="12">
        <f t="shared" si="148"/>
        <v>0</v>
      </c>
      <c r="Y56" s="12">
        <f t="shared" si="148"/>
        <v>0</v>
      </c>
      <c r="Z56" s="12">
        <f t="shared" si="148"/>
        <v>0</v>
      </c>
      <c r="AA56" s="12">
        <f t="shared" si="148"/>
        <v>0</v>
      </c>
      <c r="AB56" s="12">
        <f t="shared" si="148"/>
        <v>0</v>
      </c>
      <c r="AC56" s="12">
        <f t="shared" si="148"/>
        <v>0</v>
      </c>
      <c r="AD56" s="12">
        <f t="shared" si="148"/>
        <v>0</v>
      </c>
      <c r="AE56" s="12">
        <f t="shared" si="148"/>
        <v>0</v>
      </c>
      <c r="AF56" s="12">
        <f t="shared" si="148"/>
        <v>0</v>
      </c>
      <c r="AG56" s="12">
        <f t="shared" si="148"/>
        <v>0</v>
      </c>
      <c r="AH56" s="12">
        <f t="shared" si="148"/>
        <v>0</v>
      </c>
      <c r="AI56" s="12">
        <f t="shared" si="148"/>
        <v>0</v>
      </c>
      <c r="AJ56" s="12">
        <f t="shared" si="148"/>
        <v>0</v>
      </c>
      <c r="AK56" s="12">
        <f t="shared" si="148"/>
        <v>0</v>
      </c>
      <c r="AL56" s="12">
        <f t="shared" si="148"/>
        <v>0</v>
      </c>
      <c r="AM56" s="12">
        <f t="shared" si="148"/>
        <v>0</v>
      </c>
      <c r="AN56" s="12">
        <f t="shared" si="148"/>
        <v>0</v>
      </c>
      <c r="AO56" s="12">
        <f t="shared" si="148"/>
        <v>0</v>
      </c>
      <c r="AP56" s="12">
        <f t="shared" si="148"/>
        <v>0</v>
      </c>
      <c r="AQ56" s="12">
        <f t="shared" si="148"/>
        <v>0</v>
      </c>
      <c r="AR56" s="12">
        <f t="shared" si="148"/>
        <v>0</v>
      </c>
      <c r="AS56" s="12">
        <f t="shared" si="148"/>
        <v>0</v>
      </c>
      <c r="AT56" s="12">
        <f t="shared" si="148"/>
        <v>0</v>
      </c>
      <c r="AU56" s="12">
        <f t="shared" si="148"/>
        <v>0</v>
      </c>
      <c r="AV56" s="12">
        <f t="shared" si="148"/>
        <v>0</v>
      </c>
      <c r="AW56" s="12">
        <f t="shared" si="148"/>
        <v>0</v>
      </c>
      <c r="AX56" s="12">
        <f t="shared" si="148"/>
        <v>0</v>
      </c>
      <c r="AY56" s="12">
        <f t="shared" si="148"/>
        <v>0</v>
      </c>
      <c r="AZ56" s="12">
        <f t="shared" si="148"/>
        <v>0</v>
      </c>
      <c r="BA56" s="12">
        <f t="shared" si="148"/>
        <v>0</v>
      </c>
      <c r="BB56" s="12">
        <f t="shared" si="148"/>
        <v>0</v>
      </c>
      <c r="BC56" s="12">
        <f t="shared" si="148"/>
        <v>0</v>
      </c>
      <c r="BD56" s="12">
        <f t="shared" si="148"/>
        <v>0</v>
      </c>
      <c r="BE56" s="12">
        <f t="shared" si="148"/>
        <v>0</v>
      </c>
      <c r="BF56" s="12">
        <f t="shared" si="148"/>
        <v>0</v>
      </c>
      <c r="BG56" s="12">
        <f t="shared" si="148"/>
        <v>0</v>
      </c>
      <c r="BH56" s="12">
        <f t="shared" si="148"/>
        <v>0</v>
      </c>
      <c r="BI56" s="12">
        <f t="shared" si="148"/>
        <v>0</v>
      </c>
      <c r="BJ56" s="12">
        <f t="shared" si="148"/>
        <v>0</v>
      </c>
      <c r="BK56" s="12">
        <f t="shared" si="148"/>
        <v>0</v>
      </c>
      <c r="BL56" s="12">
        <f t="shared" si="148"/>
        <v>0</v>
      </c>
      <c r="BM56" s="12">
        <f t="shared" si="148"/>
        <v>0</v>
      </c>
      <c r="BN56" s="12">
        <f t="shared" si="148"/>
        <v>0</v>
      </c>
      <c r="BO56" s="12">
        <f t="shared" si="148"/>
        <v>0</v>
      </c>
    </row>
    <row r="57" ht="15.75" customHeight="1">
      <c r="A57" s="184" t="s">
        <v>414</v>
      </c>
      <c r="B57" s="125">
        <v>0.05</v>
      </c>
      <c r="C57" s="80">
        <v>130000.0</v>
      </c>
      <c r="D57" s="122">
        <f t="shared" ref="D57:G57" si="149">+C57*(1+$B$26)</f>
        <v>130000</v>
      </c>
      <c r="E57" s="122">
        <f t="shared" si="149"/>
        <v>130000</v>
      </c>
      <c r="F57" s="122">
        <f t="shared" si="149"/>
        <v>130000</v>
      </c>
      <c r="G57" s="122">
        <f t="shared" si="149"/>
        <v>130000</v>
      </c>
      <c r="H57" s="12">
        <f t="shared" ref="H57:S57" si="150">($C$54/12)*H111</f>
        <v>0</v>
      </c>
      <c r="I57" s="12">
        <f t="shared" si="150"/>
        <v>0</v>
      </c>
      <c r="J57" s="12">
        <f t="shared" si="150"/>
        <v>0</v>
      </c>
      <c r="K57" s="12">
        <f t="shared" si="150"/>
        <v>0</v>
      </c>
      <c r="L57" s="12">
        <f t="shared" si="150"/>
        <v>0</v>
      </c>
      <c r="M57" s="12">
        <f t="shared" si="150"/>
        <v>12500</v>
      </c>
      <c r="N57" s="12">
        <f t="shared" si="150"/>
        <v>0</v>
      </c>
      <c r="O57" s="12">
        <f t="shared" si="150"/>
        <v>0</v>
      </c>
      <c r="P57" s="12">
        <f t="shared" si="150"/>
        <v>0</v>
      </c>
      <c r="Q57" s="12">
        <f t="shared" si="150"/>
        <v>0</v>
      </c>
      <c r="R57" s="12">
        <f t="shared" si="150"/>
        <v>0</v>
      </c>
      <c r="S57" s="12">
        <f t="shared" si="150"/>
        <v>0</v>
      </c>
      <c r="T57" s="12">
        <f t="shared" ref="T57:AE57" si="151">($D$54/12)*T111</f>
        <v>0</v>
      </c>
      <c r="U57" s="12">
        <f t="shared" si="151"/>
        <v>0</v>
      </c>
      <c r="V57" s="12">
        <f t="shared" si="151"/>
        <v>0</v>
      </c>
      <c r="W57" s="12">
        <f t="shared" si="151"/>
        <v>0</v>
      </c>
      <c r="X57" s="12">
        <f t="shared" si="151"/>
        <v>0</v>
      </c>
      <c r="Y57" s="12">
        <f t="shared" si="151"/>
        <v>0</v>
      </c>
      <c r="Z57" s="12">
        <f t="shared" si="151"/>
        <v>0</v>
      </c>
      <c r="AA57" s="12">
        <f t="shared" si="151"/>
        <v>0</v>
      </c>
      <c r="AB57" s="12">
        <f t="shared" si="151"/>
        <v>0</v>
      </c>
      <c r="AC57" s="12">
        <f t="shared" si="151"/>
        <v>0</v>
      </c>
      <c r="AD57" s="12">
        <f t="shared" si="151"/>
        <v>0</v>
      </c>
      <c r="AE57" s="12">
        <f t="shared" si="151"/>
        <v>0</v>
      </c>
      <c r="AF57" s="12">
        <f t="shared" ref="AF57:AQ57" si="152">($E$54/12)*AF111</f>
        <v>0</v>
      </c>
      <c r="AG57" s="12">
        <f t="shared" si="152"/>
        <v>0</v>
      </c>
      <c r="AH57" s="12">
        <f t="shared" si="152"/>
        <v>0</v>
      </c>
      <c r="AI57" s="12">
        <f t="shared" si="152"/>
        <v>0</v>
      </c>
      <c r="AJ57" s="12">
        <f t="shared" si="152"/>
        <v>0</v>
      </c>
      <c r="AK57" s="12">
        <f t="shared" si="152"/>
        <v>0</v>
      </c>
      <c r="AL57" s="12">
        <f t="shared" si="152"/>
        <v>0</v>
      </c>
      <c r="AM57" s="12">
        <f t="shared" si="152"/>
        <v>0</v>
      </c>
      <c r="AN57" s="12">
        <f t="shared" si="152"/>
        <v>0</v>
      </c>
      <c r="AO57" s="12">
        <f t="shared" si="152"/>
        <v>0</v>
      </c>
      <c r="AP57" s="12">
        <f t="shared" si="152"/>
        <v>0</v>
      </c>
      <c r="AQ57" s="12">
        <f t="shared" si="152"/>
        <v>0</v>
      </c>
      <c r="AR57" s="12">
        <f t="shared" ref="AR57:BC57" si="153">($F$54/12)*AR111</f>
        <v>0</v>
      </c>
      <c r="AS57" s="12">
        <f t="shared" si="153"/>
        <v>0</v>
      </c>
      <c r="AT57" s="12">
        <f t="shared" si="153"/>
        <v>0</v>
      </c>
      <c r="AU57" s="12">
        <f t="shared" si="153"/>
        <v>0</v>
      </c>
      <c r="AV57" s="12">
        <f t="shared" si="153"/>
        <v>0</v>
      </c>
      <c r="AW57" s="12">
        <f t="shared" si="153"/>
        <v>0</v>
      </c>
      <c r="AX57" s="12">
        <f t="shared" si="153"/>
        <v>0</v>
      </c>
      <c r="AY57" s="12">
        <f t="shared" si="153"/>
        <v>0</v>
      </c>
      <c r="AZ57" s="12">
        <f t="shared" si="153"/>
        <v>0</v>
      </c>
      <c r="BA57" s="12">
        <f t="shared" si="153"/>
        <v>0</v>
      </c>
      <c r="BB57" s="12">
        <f t="shared" si="153"/>
        <v>0</v>
      </c>
      <c r="BC57" s="12">
        <f t="shared" si="153"/>
        <v>0</v>
      </c>
      <c r="BD57" s="12">
        <f t="shared" ref="BD57:BO57" si="154">($G$54/12)*BD111</f>
        <v>0</v>
      </c>
      <c r="BE57" s="12">
        <f t="shared" si="154"/>
        <v>0</v>
      </c>
      <c r="BF57" s="12">
        <f t="shared" si="154"/>
        <v>0</v>
      </c>
      <c r="BG57" s="12">
        <f t="shared" si="154"/>
        <v>0</v>
      </c>
      <c r="BH57" s="12">
        <f t="shared" si="154"/>
        <v>0</v>
      </c>
      <c r="BI57" s="12">
        <f t="shared" si="154"/>
        <v>0</v>
      </c>
      <c r="BJ57" s="12">
        <f t="shared" si="154"/>
        <v>0</v>
      </c>
      <c r="BK57" s="12">
        <f t="shared" si="154"/>
        <v>0</v>
      </c>
      <c r="BL57" s="12">
        <f t="shared" si="154"/>
        <v>0</v>
      </c>
      <c r="BM57" s="12">
        <f t="shared" si="154"/>
        <v>0</v>
      </c>
      <c r="BN57" s="12">
        <f t="shared" si="154"/>
        <v>0</v>
      </c>
      <c r="BO57" s="12">
        <f t="shared" si="154"/>
        <v>0</v>
      </c>
    </row>
    <row r="58" ht="15.75" customHeight="1">
      <c r="A58" s="184" t="s">
        <v>415</v>
      </c>
      <c r="B58" s="125">
        <v>0.05</v>
      </c>
      <c r="C58" s="80">
        <v>130000.0</v>
      </c>
      <c r="D58" s="122">
        <f t="shared" ref="D58:G58" si="155">+C58*(1+$B$26)</f>
        <v>130000</v>
      </c>
      <c r="E58" s="122">
        <f t="shared" si="155"/>
        <v>130000</v>
      </c>
      <c r="F58" s="122">
        <f t="shared" si="155"/>
        <v>130000</v>
      </c>
      <c r="G58" s="122">
        <f t="shared" si="155"/>
        <v>130000</v>
      </c>
      <c r="H58" s="12">
        <f t="shared" ref="H58:S58" si="156">($C$54/12)*H112</f>
        <v>0</v>
      </c>
      <c r="I58" s="12">
        <f t="shared" si="156"/>
        <v>0</v>
      </c>
      <c r="J58" s="12">
        <f t="shared" si="156"/>
        <v>0</v>
      </c>
      <c r="K58" s="12">
        <f t="shared" si="156"/>
        <v>0</v>
      </c>
      <c r="L58" s="12">
        <f t="shared" si="156"/>
        <v>0</v>
      </c>
      <c r="M58" s="12">
        <f t="shared" si="156"/>
        <v>0</v>
      </c>
      <c r="N58" s="12">
        <f t="shared" si="156"/>
        <v>0</v>
      </c>
      <c r="O58" s="12">
        <f t="shared" si="156"/>
        <v>0</v>
      </c>
      <c r="P58" s="12">
        <f t="shared" si="156"/>
        <v>0</v>
      </c>
      <c r="Q58" s="12">
        <f t="shared" si="156"/>
        <v>0</v>
      </c>
      <c r="R58" s="12">
        <f t="shared" si="156"/>
        <v>0</v>
      </c>
      <c r="S58" s="12">
        <f t="shared" si="156"/>
        <v>0</v>
      </c>
      <c r="T58" s="12">
        <f t="shared" ref="T58:AE58" si="157">($D$54/12)*T112</f>
        <v>0</v>
      </c>
      <c r="U58" s="12">
        <f t="shared" si="157"/>
        <v>0</v>
      </c>
      <c r="V58" s="12">
        <f t="shared" si="157"/>
        <v>0</v>
      </c>
      <c r="W58" s="12">
        <f t="shared" si="157"/>
        <v>0</v>
      </c>
      <c r="X58" s="12">
        <f t="shared" si="157"/>
        <v>0</v>
      </c>
      <c r="Y58" s="12">
        <f t="shared" si="157"/>
        <v>0</v>
      </c>
      <c r="Z58" s="12">
        <f t="shared" si="157"/>
        <v>0</v>
      </c>
      <c r="AA58" s="12">
        <f t="shared" si="157"/>
        <v>0</v>
      </c>
      <c r="AB58" s="12">
        <f t="shared" si="157"/>
        <v>0</v>
      </c>
      <c r="AC58" s="12">
        <f t="shared" si="157"/>
        <v>0</v>
      </c>
      <c r="AD58" s="12">
        <f t="shared" si="157"/>
        <v>0</v>
      </c>
      <c r="AE58" s="12">
        <f t="shared" si="157"/>
        <v>0</v>
      </c>
      <c r="AF58" s="12">
        <f t="shared" ref="AF58:AQ58" si="158">($E$54/12)*AF112</f>
        <v>0</v>
      </c>
      <c r="AG58" s="12">
        <f t="shared" si="158"/>
        <v>0</v>
      </c>
      <c r="AH58" s="12">
        <f t="shared" si="158"/>
        <v>0</v>
      </c>
      <c r="AI58" s="12">
        <f t="shared" si="158"/>
        <v>0</v>
      </c>
      <c r="AJ58" s="12">
        <f t="shared" si="158"/>
        <v>0</v>
      </c>
      <c r="AK58" s="12">
        <f t="shared" si="158"/>
        <v>0</v>
      </c>
      <c r="AL58" s="12">
        <f t="shared" si="158"/>
        <v>0</v>
      </c>
      <c r="AM58" s="12">
        <f t="shared" si="158"/>
        <v>0</v>
      </c>
      <c r="AN58" s="12">
        <f t="shared" si="158"/>
        <v>0</v>
      </c>
      <c r="AO58" s="12">
        <f t="shared" si="158"/>
        <v>0</v>
      </c>
      <c r="AP58" s="12">
        <f t="shared" si="158"/>
        <v>0</v>
      </c>
      <c r="AQ58" s="12">
        <f t="shared" si="158"/>
        <v>0</v>
      </c>
      <c r="AR58" s="12">
        <f t="shared" ref="AR58:BC58" si="159">($F$54/12)*AR112</f>
        <v>0</v>
      </c>
      <c r="AS58" s="12">
        <f t="shared" si="159"/>
        <v>0</v>
      </c>
      <c r="AT58" s="12">
        <f t="shared" si="159"/>
        <v>0</v>
      </c>
      <c r="AU58" s="12">
        <f t="shared" si="159"/>
        <v>0</v>
      </c>
      <c r="AV58" s="12">
        <f t="shared" si="159"/>
        <v>0</v>
      </c>
      <c r="AW58" s="12">
        <f t="shared" si="159"/>
        <v>0</v>
      </c>
      <c r="AX58" s="12">
        <f t="shared" si="159"/>
        <v>0</v>
      </c>
      <c r="AY58" s="12">
        <f t="shared" si="159"/>
        <v>0</v>
      </c>
      <c r="AZ58" s="12">
        <f t="shared" si="159"/>
        <v>0</v>
      </c>
      <c r="BA58" s="12">
        <f t="shared" si="159"/>
        <v>0</v>
      </c>
      <c r="BB58" s="12">
        <f t="shared" si="159"/>
        <v>0</v>
      </c>
      <c r="BC58" s="12">
        <f t="shared" si="159"/>
        <v>0</v>
      </c>
      <c r="BD58" s="12">
        <f t="shared" ref="BD58:BO58" si="160">($G$54/12)*BD112</f>
        <v>0</v>
      </c>
      <c r="BE58" s="12">
        <f t="shared" si="160"/>
        <v>0</v>
      </c>
      <c r="BF58" s="12">
        <f t="shared" si="160"/>
        <v>0</v>
      </c>
      <c r="BG58" s="12">
        <f t="shared" si="160"/>
        <v>0</v>
      </c>
      <c r="BH58" s="12">
        <f t="shared" si="160"/>
        <v>0</v>
      </c>
      <c r="BI58" s="12">
        <f t="shared" si="160"/>
        <v>0</v>
      </c>
      <c r="BJ58" s="12">
        <f t="shared" si="160"/>
        <v>0</v>
      </c>
      <c r="BK58" s="12">
        <f t="shared" si="160"/>
        <v>0</v>
      </c>
      <c r="BL58" s="12">
        <f t="shared" si="160"/>
        <v>0</v>
      </c>
      <c r="BM58" s="12">
        <f t="shared" si="160"/>
        <v>0</v>
      </c>
      <c r="BN58" s="12">
        <f t="shared" si="160"/>
        <v>0</v>
      </c>
      <c r="BO58" s="12">
        <f t="shared" si="160"/>
        <v>0</v>
      </c>
    </row>
    <row r="59" ht="15.75" customHeight="1">
      <c r="A59" s="184" t="s">
        <v>416</v>
      </c>
      <c r="B59" s="125">
        <v>0.05</v>
      </c>
      <c r="C59" s="80">
        <v>130000.0</v>
      </c>
      <c r="D59" s="122">
        <f t="shared" ref="D59:G59" si="161">+C59*(1+$B$26)</f>
        <v>130000</v>
      </c>
      <c r="E59" s="122">
        <f t="shared" si="161"/>
        <v>130000</v>
      </c>
      <c r="F59" s="122">
        <f t="shared" si="161"/>
        <v>130000</v>
      </c>
      <c r="G59" s="122">
        <f t="shared" si="161"/>
        <v>130000</v>
      </c>
      <c r="H59" s="12">
        <f t="shared" ref="H59:S59" si="162">($C$54/12)*H113</f>
        <v>0</v>
      </c>
      <c r="I59" s="12">
        <f t="shared" si="162"/>
        <v>0</v>
      </c>
      <c r="J59" s="12">
        <f t="shared" si="162"/>
        <v>0</v>
      </c>
      <c r="K59" s="12">
        <f t="shared" si="162"/>
        <v>12500</v>
      </c>
      <c r="L59" s="12">
        <f t="shared" si="162"/>
        <v>12500</v>
      </c>
      <c r="M59" s="12">
        <f t="shared" si="162"/>
        <v>12500</v>
      </c>
      <c r="N59" s="12">
        <f t="shared" si="162"/>
        <v>0</v>
      </c>
      <c r="O59" s="12">
        <f t="shared" si="162"/>
        <v>0</v>
      </c>
      <c r="P59" s="12">
        <f t="shared" si="162"/>
        <v>0</v>
      </c>
      <c r="Q59" s="12">
        <f t="shared" si="162"/>
        <v>0</v>
      </c>
      <c r="R59" s="12">
        <f t="shared" si="162"/>
        <v>0</v>
      </c>
      <c r="S59" s="12">
        <f t="shared" si="162"/>
        <v>0</v>
      </c>
      <c r="T59" s="12">
        <f t="shared" ref="T59:AE59" si="163">($D$54/12)*T113</f>
        <v>0</v>
      </c>
      <c r="U59" s="12">
        <f t="shared" si="163"/>
        <v>0</v>
      </c>
      <c r="V59" s="12">
        <f t="shared" si="163"/>
        <v>0</v>
      </c>
      <c r="W59" s="12">
        <f t="shared" si="163"/>
        <v>0</v>
      </c>
      <c r="X59" s="12">
        <f t="shared" si="163"/>
        <v>0</v>
      </c>
      <c r="Y59" s="12">
        <f t="shared" si="163"/>
        <v>0</v>
      </c>
      <c r="Z59" s="12">
        <f t="shared" si="163"/>
        <v>0</v>
      </c>
      <c r="AA59" s="12">
        <f t="shared" si="163"/>
        <v>0</v>
      </c>
      <c r="AB59" s="12">
        <f t="shared" si="163"/>
        <v>0</v>
      </c>
      <c r="AC59" s="12">
        <f t="shared" si="163"/>
        <v>0</v>
      </c>
      <c r="AD59" s="12">
        <f t="shared" si="163"/>
        <v>0</v>
      </c>
      <c r="AE59" s="12">
        <f t="shared" si="163"/>
        <v>0</v>
      </c>
      <c r="AF59" s="12">
        <f t="shared" ref="AF59:AQ59" si="164">($E$54/12)*AF113</f>
        <v>0</v>
      </c>
      <c r="AG59" s="12">
        <f t="shared" si="164"/>
        <v>0</v>
      </c>
      <c r="AH59" s="12">
        <f t="shared" si="164"/>
        <v>0</v>
      </c>
      <c r="AI59" s="12">
        <f t="shared" si="164"/>
        <v>0</v>
      </c>
      <c r="AJ59" s="12">
        <f t="shared" si="164"/>
        <v>0</v>
      </c>
      <c r="AK59" s="12">
        <f t="shared" si="164"/>
        <v>0</v>
      </c>
      <c r="AL59" s="12">
        <f t="shared" si="164"/>
        <v>0</v>
      </c>
      <c r="AM59" s="12">
        <f t="shared" si="164"/>
        <v>0</v>
      </c>
      <c r="AN59" s="12">
        <f t="shared" si="164"/>
        <v>0</v>
      </c>
      <c r="AO59" s="12">
        <f t="shared" si="164"/>
        <v>0</v>
      </c>
      <c r="AP59" s="12">
        <f t="shared" si="164"/>
        <v>0</v>
      </c>
      <c r="AQ59" s="12">
        <f t="shared" si="164"/>
        <v>0</v>
      </c>
      <c r="AR59" s="12">
        <f t="shared" ref="AR59:BC59" si="165">($F$54/12)*AR113</f>
        <v>0</v>
      </c>
      <c r="AS59" s="12">
        <f t="shared" si="165"/>
        <v>0</v>
      </c>
      <c r="AT59" s="12">
        <f t="shared" si="165"/>
        <v>0</v>
      </c>
      <c r="AU59" s="12">
        <f t="shared" si="165"/>
        <v>0</v>
      </c>
      <c r="AV59" s="12">
        <f t="shared" si="165"/>
        <v>0</v>
      </c>
      <c r="AW59" s="12">
        <f t="shared" si="165"/>
        <v>0</v>
      </c>
      <c r="AX59" s="12">
        <f t="shared" si="165"/>
        <v>0</v>
      </c>
      <c r="AY59" s="12">
        <f t="shared" si="165"/>
        <v>0</v>
      </c>
      <c r="AZ59" s="12">
        <f t="shared" si="165"/>
        <v>0</v>
      </c>
      <c r="BA59" s="12">
        <f t="shared" si="165"/>
        <v>0</v>
      </c>
      <c r="BB59" s="12">
        <f t="shared" si="165"/>
        <v>0</v>
      </c>
      <c r="BC59" s="12">
        <f t="shared" si="165"/>
        <v>0</v>
      </c>
      <c r="BD59" s="12">
        <f t="shared" ref="BD59:BO59" si="166">($G$54/12)*BD113</f>
        <v>0</v>
      </c>
      <c r="BE59" s="12">
        <f t="shared" si="166"/>
        <v>0</v>
      </c>
      <c r="BF59" s="12">
        <f t="shared" si="166"/>
        <v>0</v>
      </c>
      <c r="BG59" s="12">
        <f t="shared" si="166"/>
        <v>0</v>
      </c>
      <c r="BH59" s="12">
        <f t="shared" si="166"/>
        <v>0</v>
      </c>
      <c r="BI59" s="12">
        <f t="shared" si="166"/>
        <v>0</v>
      </c>
      <c r="BJ59" s="12">
        <f t="shared" si="166"/>
        <v>0</v>
      </c>
      <c r="BK59" s="12">
        <f t="shared" si="166"/>
        <v>0</v>
      </c>
      <c r="BL59" s="12">
        <f t="shared" si="166"/>
        <v>0</v>
      </c>
      <c r="BM59" s="12">
        <f t="shared" si="166"/>
        <v>0</v>
      </c>
      <c r="BN59" s="12">
        <f t="shared" si="166"/>
        <v>0</v>
      </c>
      <c r="BO59" s="12">
        <f t="shared" si="166"/>
        <v>0</v>
      </c>
    </row>
    <row r="60" ht="15.75" customHeight="1">
      <c r="A60" s="184" t="s">
        <v>417</v>
      </c>
      <c r="B60" s="125">
        <v>0.05</v>
      </c>
      <c r="C60" s="80">
        <v>150000.0</v>
      </c>
      <c r="D60" s="122">
        <f t="shared" ref="D60:G60" si="167">+C60*(1+$B$26)</f>
        <v>150000</v>
      </c>
      <c r="E60" s="122">
        <f t="shared" si="167"/>
        <v>150000</v>
      </c>
      <c r="F60" s="122">
        <f t="shared" si="167"/>
        <v>150000</v>
      </c>
      <c r="G60" s="122">
        <f t="shared" si="167"/>
        <v>150000</v>
      </c>
      <c r="H60" s="12">
        <f t="shared" ref="H60:S60" si="168">($C$54/12)*H114</f>
        <v>0</v>
      </c>
      <c r="I60" s="12">
        <f t="shared" si="168"/>
        <v>0</v>
      </c>
      <c r="J60" s="12">
        <f t="shared" si="168"/>
        <v>0</v>
      </c>
      <c r="K60" s="12">
        <f t="shared" si="168"/>
        <v>0</v>
      </c>
      <c r="L60" s="12">
        <f t="shared" si="168"/>
        <v>0</v>
      </c>
      <c r="M60" s="12">
        <f t="shared" si="168"/>
        <v>0</v>
      </c>
      <c r="N60" s="12">
        <f t="shared" si="168"/>
        <v>0</v>
      </c>
      <c r="O60" s="12">
        <f t="shared" si="168"/>
        <v>0</v>
      </c>
      <c r="P60" s="12">
        <f t="shared" si="168"/>
        <v>0</v>
      </c>
      <c r="Q60" s="12">
        <f t="shared" si="168"/>
        <v>0</v>
      </c>
      <c r="R60" s="12">
        <f t="shared" si="168"/>
        <v>0</v>
      </c>
      <c r="S60" s="12">
        <f t="shared" si="168"/>
        <v>0</v>
      </c>
      <c r="T60" s="12">
        <f t="shared" ref="T60:AE60" si="169">($D$54/12)*T114</f>
        <v>0</v>
      </c>
      <c r="U60" s="12">
        <f t="shared" si="169"/>
        <v>0</v>
      </c>
      <c r="V60" s="12">
        <f t="shared" si="169"/>
        <v>0</v>
      </c>
      <c r="W60" s="12">
        <f t="shared" si="169"/>
        <v>0</v>
      </c>
      <c r="X60" s="12">
        <f t="shared" si="169"/>
        <v>0</v>
      </c>
      <c r="Y60" s="12">
        <f t="shared" si="169"/>
        <v>0</v>
      </c>
      <c r="Z60" s="12">
        <f t="shared" si="169"/>
        <v>0</v>
      </c>
      <c r="AA60" s="12">
        <f t="shared" si="169"/>
        <v>0</v>
      </c>
      <c r="AB60" s="12">
        <f t="shared" si="169"/>
        <v>0</v>
      </c>
      <c r="AC60" s="12">
        <f t="shared" si="169"/>
        <v>0</v>
      </c>
      <c r="AD60" s="12">
        <f t="shared" si="169"/>
        <v>0</v>
      </c>
      <c r="AE60" s="12">
        <f t="shared" si="169"/>
        <v>0</v>
      </c>
      <c r="AF60" s="12">
        <f t="shared" ref="AF60:AQ60" si="170">($E$54/12)*AF114</f>
        <v>0</v>
      </c>
      <c r="AG60" s="12">
        <f t="shared" si="170"/>
        <v>0</v>
      </c>
      <c r="AH60" s="12">
        <f t="shared" si="170"/>
        <v>0</v>
      </c>
      <c r="AI60" s="12">
        <f t="shared" si="170"/>
        <v>0</v>
      </c>
      <c r="AJ60" s="12">
        <f t="shared" si="170"/>
        <v>0</v>
      </c>
      <c r="AK60" s="12">
        <f t="shared" si="170"/>
        <v>0</v>
      </c>
      <c r="AL60" s="12">
        <f t="shared" si="170"/>
        <v>0</v>
      </c>
      <c r="AM60" s="12">
        <f t="shared" si="170"/>
        <v>0</v>
      </c>
      <c r="AN60" s="12">
        <f t="shared" si="170"/>
        <v>0</v>
      </c>
      <c r="AO60" s="12">
        <f t="shared" si="170"/>
        <v>0</v>
      </c>
      <c r="AP60" s="12">
        <f t="shared" si="170"/>
        <v>0</v>
      </c>
      <c r="AQ60" s="12">
        <f t="shared" si="170"/>
        <v>0</v>
      </c>
      <c r="AR60" s="12">
        <f t="shared" ref="AR60:BC60" si="171">($F$54/12)*AR114</f>
        <v>0</v>
      </c>
      <c r="AS60" s="12">
        <f t="shared" si="171"/>
        <v>0</v>
      </c>
      <c r="AT60" s="12">
        <f t="shared" si="171"/>
        <v>0</v>
      </c>
      <c r="AU60" s="12">
        <f t="shared" si="171"/>
        <v>0</v>
      </c>
      <c r="AV60" s="12">
        <f t="shared" si="171"/>
        <v>0</v>
      </c>
      <c r="AW60" s="12">
        <f t="shared" si="171"/>
        <v>0</v>
      </c>
      <c r="AX60" s="12">
        <f t="shared" si="171"/>
        <v>0</v>
      </c>
      <c r="AY60" s="12">
        <f t="shared" si="171"/>
        <v>0</v>
      </c>
      <c r="AZ60" s="12">
        <f t="shared" si="171"/>
        <v>0</v>
      </c>
      <c r="BA60" s="12">
        <f t="shared" si="171"/>
        <v>0</v>
      </c>
      <c r="BB60" s="12">
        <f t="shared" si="171"/>
        <v>0</v>
      </c>
      <c r="BC60" s="12">
        <f t="shared" si="171"/>
        <v>0</v>
      </c>
      <c r="BD60" s="12">
        <f t="shared" ref="BD60:BO60" si="172">($G$54/12)*BD114</f>
        <v>0</v>
      </c>
      <c r="BE60" s="12">
        <f t="shared" si="172"/>
        <v>0</v>
      </c>
      <c r="BF60" s="12">
        <f t="shared" si="172"/>
        <v>0</v>
      </c>
      <c r="BG60" s="12">
        <f t="shared" si="172"/>
        <v>0</v>
      </c>
      <c r="BH60" s="12">
        <f t="shared" si="172"/>
        <v>0</v>
      </c>
      <c r="BI60" s="12">
        <f t="shared" si="172"/>
        <v>0</v>
      </c>
      <c r="BJ60" s="12">
        <f t="shared" si="172"/>
        <v>0</v>
      </c>
      <c r="BK60" s="12">
        <f t="shared" si="172"/>
        <v>0</v>
      </c>
      <c r="BL60" s="12">
        <f t="shared" si="172"/>
        <v>0</v>
      </c>
      <c r="BM60" s="12">
        <f t="shared" si="172"/>
        <v>0</v>
      </c>
      <c r="BN60" s="12">
        <f t="shared" si="172"/>
        <v>0</v>
      </c>
      <c r="BO60" s="12">
        <f t="shared" si="172"/>
        <v>0</v>
      </c>
    </row>
    <row r="61" ht="15.75" customHeight="1">
      <c r="A61" s="184" t="s">
        <v>418</v>
      </c>
      <c r="B61" s="125">
        <v>0.05</v>
      </c>
      <c r="C61" s="80">
        <v>100000.0</v>
      </c>
      <c r="D61" s="122">
        <f t="shared" ref="D61:G61" si="173">+C61*(1+$B$26)</f>
        <v>100000</v>
      </c>
      <c r="E61" s="122">
        <f t="shared" si="173"/>
        <v>100000</v>
      </c>
      <c r="F61" s="122">
        <f t="shared" si="173"/>
        <v>100000</v>
      </c>
      <c r="G61" s="122">
        <f t="shared" si="173"/>
        <v>100000</v>
      </c>
      <c r="H61" s="12">
        <f t="shared" ref="H61:S61" si="174">($C$54/12)*H115</f>
        <v>12500</v>
      </c>
      <c r="I61" s="12">
        <f t="shared" si="174"/>
        <v>12500</v>
      </c>
      <c r="J61" s="12">
        <f t="shared" si="174"/>
        <v>12500</v>
      </c>
      <c r="K61" s="12">
        <f t="shared" si="174"/>
        <v>0</v>
      </c>
      <c r="L61" s="12">
        <f t="shared" si="174"/>
        <v>0</v>
      </c>
      <c r="M61" s="12">
        <f t="shared" si="174"/>
        <v>0</v>
      </c>
      <c r="N61" s="12">
        <f t="shared" si="174"/>
        <v>0</v>
      </c>
      <c r="O61" s="12">
        <f t="shared" si="174"/>
        <v>0</v>
      </c>
      <c r="P61" s="12">
        <f t="shared" si="174"/>
        <v>0</v>
      </c>
      <c r="Q61" s="12">
        <f t="shared" si="174"/>
        <v>0</v>
      </c>
      <c r="R61" s="12">
        <f t="shared" si="174"/>
        <v>0</v>
      </c>
      <c r="S61" s="12">
        <f t="shared" si="174"/>
        <v>0</v>
      </c>
      <c r="T61" s="12">
        <f t="shared" ref="T61:AE61" si="175">($D$54/12)*T115</f>
        <v>0</v>
      </c>
      <c r="U61" s="12">
        <f t="shared" si="175"/>
        <v>0</v>
      </c>
      <c r="V61" s="12">
        <f t="shared" si="175"/>
        <v>0</v>
      </c>
      <c r="W61" s="12">
        <f t="shared" si="175"/>
        <v>0</v>
      </c>
      <c r="X61" s="12">
        <f t="shared" si="175"/>
        <v>0</v>
      </c>
      <c r="Y61" s="12">
        <f t="shared" si="175"/>
        <v>0</v>
      </c>
      <c r="Z61" s="12">
        <f t="shared" si="175"/>
        <v>0</v>
      </c>
      <c r="AA61" s="12">
        <f t="shared" si="175"/>
        <v>0</v>
      </c>
      <c r="AB61" s="12">
        <f t="shared" si="175"/>
        <v>0</v>
      </c>
      <c r="AC61" s="12">
        <f t="shared" si="175"/>
        <v>0</v>
      </c>
      <c r="AD61" s="12">
        <f t="shared" si="175"/>
        <v>0</v>
      </c>
      <c r="AE61" s="12">
        <f t="shared" si="175"/>
        <v>0</v>
      </c>
      <c r="AF61" s="12">
        <f t="shared" ref="AF61:AQ61" si="176">($E$54/12)*AF115</f>
        <v>0</v>
      </c>
      <c r="AG61" s="12">
        <f t="shared" si="176"/>
        <v>0</v>
      </c>
      <c r="AH61" s="12">
        <f t="shared" si="176"/>
        <v>0</v>
      </c>
      <c r="AI61" s="12">
        <f t="shared" si="176"/>
        <v>0</v>
      </c>
      <c r="AJ61" s="12">
        <f t="shared" si="176"/>
        <v>0</v>
      </c>
      <c r="AK61" s="12">
        <f t="shared" si="176"/>
        <v>0</v>
      </c>
      <c r="AL61" s="12">
        <f t="shared" si="176"/>
        <v>0</v>
      </c>
      <c r="AM61" s="12">
        <f t="shared" si="176"/>
        <v>0</v>
      </c>
      <c r="AN61" s="12">
        <f t="shared" si="176"/>
        <v>0</v>
      </c>
      <c r="AO61" s="12">
        <f t="shared" si="176"/>
        <v>0</v>
      </c>
      <c r="AP61" s="12">
        <f t="shared" si="176"/>
        <v>0</v>
      </c>
      <c r="AQ61" s="12">
        <f t="shared" si="176"/>
        <v>0</v>
      </c>
      <c r="AR61" s="12">
        <f t="shared" ref="AR61:BC61" si="177">($F$54/12)*AR115</f>
        <v>0</v>
      </c>
      <c r="AS61" s="12">
        <f t="shared" si="177"/>
        <v>0</v>
      </c>
      <c r="AT61" s="12">
        <f t="shared" si="177"/>
        <v>0</v>
      </c>
      <c r="AU61" s="12">
        <f t="shared" si="177"/>
        <v>0</v>
      </c>
      <c r="AV61" s="12">
        <f t="shared" si="177"/>
        <v>0</v>
      </c>
      <c r="AW61" s="12">
        <f t="shared" si="177"/>
        <v>0</v>
      </c>
      <c r="AX61" s="12">
        <f t="shared" si="177"/>
        <v>0</v>
      </c>
      <c r="AY61" s="12">
        <f t="shared" si="177"/>
        <v>0</v>
      </c>
      <c r="AZ61" s="12">
        <f t="shared" si="177"/>
        <v>0</v>
      </c>
      <c r="BA61" s="12">
        <f t="shared" si="177"/>
        <v>0</v>
      </c>
      <c r="BB61" s="12">
        <f t="shared" si="177"/>
        <v>0</v>
      </c>
      <c r="BC61" s="12">
        <f t="shared" si="177"/>
        <v>0</v>
      </c>
      <c r="BD61" s="12">
        <f t="shared" ref="BD61:BO61" si="178">($G$54/12)*BD115</f>
        <v>0</v>
      </c>
      <c r="BE61" s="12">
        <f t="shared" si="178"/>
        <v>0</v>
      </c>
      <c r="BF61" s="12">
        <f t="shared" si="178"/>
        <v>0</v>
      </c>
      <c r="BG61" s="12">
        <f t="shared" si="178"/>
        <v>0</v>
      </c>
      <c r="BH61" s="12">
        <f t="shared" si="178"/>
        <v>0</v>
      </c>
      <c r="BI61" s="12">
        <f t="shared" si="178"/>
        <v>0</v>
      </c>
      <c r="BJ61" s="12">
        <f t="shared" si="178"/>
        <v>0</v>
      </c>
      <c r="BK61" s="12">
        <f t="shared" si="178"/>
        <v>0</v>
      </c>
      <c r="BL61" s="12">
        <f t="shared" si="178"/>
        <v>0</v>
      </c>
      <c r="BM61" s="12">
        <f t="shared" si="178"/>
        <v>0</v>
      </c>
      <c r="BN61" s="12">
        <f t="shared" si="178"/>
        <v>0</v>
      </c>
      <c r="BO61" s="12">
        <f t="shared" si="178"/>
        <v>0</v>
      </c>
    </row>
    <row r="62" ht="15.75" customHeight="1">
      <c r="A62" s="184" t="s">
        <v>419</v>
      </c>
      <c r="B62" s="125">
        <v>0.05</v>
      </c>
      <c r="C62" s="80">
        <v>100000.0</v>
      </c>
      <c r="D62" s="122">
        <f t="shared" ref="D62:G62" si="179">+C62*(1+$B$26)</f>
        <v>100000</v>
      </c>
      <c r="E62" s="122">
        <f t="shared" si="179"/>
        <v>100000</v>
      </c>
      <c r="F62" s="122">
        <f t="shared" si="179"/>
        <v>100000</v>
      </c>
      <c r="G62" s="122">
        <f t="shared" si="179"/>
        <v>100000</v>
      </c>
      <c r="H62" s="12">
        <f t="shared" ref="H62:S62" si="180">($C$54/12)*H116</f>
        <v>0</v>
      </c>
      <c r="I62" s="12">
        <f t="shared" si="180"/>
        <v>12500</v>
      </c>
      <c r="J62" s="12">
        <f t="shared" si="180"/>
        <v>12500</v>
      </c>
      <c r="K62" s="12">
        <f t="shared" si="180"/>
        <v>12500</v>
      </c>
      <c r="L62" s="12">
        <f t="shared" si="180"/>
        <v>12500</v>
      </c>
      <c r="M62" s="12">
        <f t="shared" si="180"/>
        <v>12500</v>
      </c>
      <c r="N62" s="12">
        <f t="shared" si="180"/>
        <v>0</v>
      </c>
      <c r="O62" s="12">
        <f t="shared" si="180"/>
        <v>0</v>
      </c>
      <c r="P62" s="12">
        <f t="shared" si="180"/>
        <v>0</v>
      </c>
      <c r="Q62" s="12">
        <f t="shared" si="180"/>
        <v>0</v>
      </c>
      <c r="R62" s="12">
        <f t="shared" si="180"/>
        <v>0</v>
      </c>
      <c r="S62" s="12">
        <f t="shared" si="180"/>
        <v>0</v>
      </c>
      <c r="T62" s="12">
        <f t="shared" ref="T62:AE62" si="181">($D$54/12)*T116</f>
        <v>0</v>
      </c>
      <c r="U62" s="12">
        <f t="shared" si="181"/>
        <v>0</v>
      </c>
      <c r="V62" s="12">
        <f t="shared" si="181"/>
        <v>0</v>
      </c>
      <c r="W62" s="12">
        <f t="shared" si="181"/>
        <v>0</v>
      </c>
      <c r="X62" s="12">
        <f t="shared" si="181"/>
        <v>0</v>
      </c>
      <c r="Y62" s="12">
        <f t="shared" si="181"/>
        <v>0</v>
      </c>
      <c r="Z62" s="12">
        <f t="shared" si="181"/>
        <v>0</v>
      </c>
      <c r="AA62" s="12">
        <f t="shared" si="181"/>
        <v>0</v>
      </c>
      <c r="AB62" s="12">
        <f t="shared" si="181"/>
        <v>0</v>
      </c>
      <c r="AC62" s="12">
        <f t="shared" si="181"/>
        <v>0</v>
      </c>
      <c r="AD62" s="12">
        <f t="shared" si="181"/>
        <v>0</v>
      </c>
      <c r="AE62" s="12">
        <f t="shared" si="181"/>
        <v>0</v>
      </c>
      <c r="AF62" s="12">
        <f t="shared" ref="AF62:AQ62" si="182">($E$54/12)*AF116</f>
        <v>0</v>
      </c>
      <c r="AG62" s="12">
        <f t="shared" si="182"/>
        <v>0</v>
      </c>
      <c r="AH62" s="12">
        <f t="shared" si="182"/>
        <v>0</v>
      </c>
      <c r="AI62" s="12">
        <f t="shared" si="182"/>
        <v>0</v>
      </c>
      <c r="AJ62" s="12">
        <f t="shared" si="182"/>
        <v>0</v>
      </c>
      <c r="AK62" s="12">
        <f t="shared" si="182"/>
        <v>0</v>
      </c>
      <c r="AL62" s="12">
        <f t="shared" si="182"/>
        <v>0</v>
      </c>
      <c r="AM62" s="12">
        <f t="shared" si="182"/>
        <v>0</v>
      </c>
      <c r="AN62" s="12">
        <f t="shared" si="182"/>
        <v>0</v>
      </c>
      <c r="AO62" s="12">
        <f t="shared" si="182"/>
        <v>0</v>
      </c>
      <c r="AP62" s="12">
        <f t="shared" si="182"/>
        <v>0</v>
      </c>
      <c r="AQ62" s="12">
        <f t="shared" si="182"/>
        <v>0</v>
      </c>
      <c r="AR62" s="12">
        <f t="shared" ref="AR62:BC62" si="183">($F$54/12)*AR116</f>
        <v>0</v>
      </c>
      <c r="AS62" s="12">
        <f t="shared" si="183"/>
        <v>0</v>
      </c>
      <c r="AT62" s="12">
        <f t="shared" si="183"/>
        <v>0</v>
      </c>
      <c r="AU62" s="12">
        <f t="shared" si="183"/>
        <v>0</v>
      </c>
      <c r="AV62" s="12">
        <f t="shared" si="183"/>
        <v>0</v>
      </c>
      <c r="AW62" s="12">
        <f t="shared" si="183"/>
        <v>0</v>
      </c>
      <c r="AX62" s="12">
        <f t="shared" si="183"/>
        <v>0</v>
      </c>
      <c r="AY62" s="12">
        <f t="shared" si="183"/>
        <v>0</v>
      </c>
      <c r="AZ62" s="12">
        <f t="shared" si="183"/>
        <v>0</v>
      </c>
      <c r="BA62" s="12">
        <f t="shared" si="183"/>
        <v>0</v>
      </c>
      <c r="BB62" s="12">
        <f t="shared" si="183"/>
        <v>0</v>
      </c>
      <c r="BC62" s="12">
        <f t="shared" si="183"/>
        <v>0</v>
      </c>
      <c r="BD62" s="12">
        <f t="shared" ref="BD62:BO62" si="184">($G$54/12)*BD116</f>
        <v>0</v>
      </c>
      <c r="BE62" s="12">
        <f t="shared" si="184"/>
        <v>0</v>
      </c>
      <c r="BF62" s="12">
        <f t="shared" si="184"/>
        <v>0</v>
      </c>
      <c r="BG62" s="12">
        <f t="shared" si="184"/>
        <v>0</v>
      </c>
      <c r="BH62" s="12">
        <f t="shared" si="184"/>
        <v>0</v>
      </c>
      <c r="BI62" s="12">
        <f t="shared" si="184"/>
        <v>0</v>
      </c>
      <c r="BJ62" s="12">
        <f t="shared" si="184"/>
        <v>0</v>
      </c>
      <c r="BK62" s="12">
        <f t="shared" si="184"/>
        <v>0</v>
      </c>
      <c r="BL62" s="12">
        <f t="shared" si="184"/>
        <v>0</v>
      </c>
      <c r="BM62" s="12">
        <f t="shared" si="184"/>
        <v>0</v>
      </c>
      <c r="BN62" s="12">
        <f t="shared" si="184"/>
        <v>0</v>
      </c>
      <c r="BO62" s="12">
        <f t="shared" si="184"/>
        <v>0</v>
      </c>
    </row>
    <row r="63" ht="15.75" customHeight="1">
      <c r="A63" s="184" t="s">
        <v>420</v>
      </c>
      <c r="B63" s="125">
        <v>0.05</v>
      </c>
      <c r="C63" s="172">
        <v>100000.0</v>
      </c>
      <c r="D63" s="122">
        <f t="shared" ref="D63:G63" si="185">+C63*(1+$B$26)</f>
        <v>100000</v>
      </c>
      <c r="E63" s="122">
        <f t="shared" si="185"/>
        <v>100000</v>
      </c>
      <c r="F63" s="122">
        <f t="shared" si="185"/>
        <v>100000</v>
      </c>
      <c r="G63" s="122">
        <f t="shared" si="185"/>
        <v>100000</v>
      </c>
      <c r="H63" s="12">
        <f t="shared" ref="H63:S63" si="186">($C$54/12)*H117</f>
        <v>0</v>
      </c>
      <c r="I63" s="12">
        <f t="shared" si="186"/>
        <v>0</v>
      </c>
      <c r="J63" s="12">
        <f t="shared" si="186"/>
        <v>0</v>
      </c>
      <c r="K63" s="12">
        <f t="shared" si="186"/>
        <v>0</v>
      </c>
      <c r="L63" s="12">
        <f t="shared" si="186"/>
        <v>12500</v>
      </c>
      <c r="M63" s="12">
        <f t="shared" si="186"/>
        <v>12500</v>
      </c>
      <c r="N63" s="12">
        <f t="shared" si="186"/>
        <v>0</v>
      </c>
      <c r="O63" s="12">
        <f t="shared" si="186"/>
        <v>0</v>
      </c>
      <c r="P63" s="12">
        <f t="shared" si="186"/>
        <v>0</v>
      </c>
      <c r="Q63" s="12">
        <f t="shared" si="186"/>
        <v>0</v>
      </c>
      <c r="R63" s="12">
        <f t="shared" si="186"/>
        <v>0</v>
      </c>
      <c r="S63" s="12">
        <f t="shared" si="186"/>
        <v>0</v>
      </c>
      <c r="T63" s="12">
        <f t="shared" ref="T63:AE63" si="187">($D$54/12)*T117</f>
        <v>0</v>
      </c>
      <c r="U63" s="12">
        <f t="shared" si="187"/>
        <v>0</v>
      </c>
      <c r="V63" s="12">
        <f t="shared" si="187"/>
        <v>0</v>
      </c>
      <c r="W63" s="12">
        <f t="shared" si="187"/>
        <v>0</v>
      </c>
      <c r="X63" s="12">
        <f t="shared" si="187"/>
        <v>0</v>
      </c>
      <c r="Y63" s="12">
        <f t="shared" si="187"/>
        <v>0</v>
      </c>
      <c r="Z63" s="12">
        <f t="shared" si="187"/>
        <v>0</v>
      </c>
      <c r="AA63" s="12">
        <f t="shared" si="187"/>
        <v>0</v>
      </c>
      <c r="AB63" s="12">
        <f t="shared" si="187"/>
        <v>0</v>
      </c>
      <c r="AC63" s="12">
        <f t="shared" si="187"/>
        <v>0</v>
      </c>
      <c r="AD63" s="12">
        <f t="shared" si="187"/>
        <v>0</v>
      </c>
      <c r="AE63" s="12">
        <f t="shared" si="187"/>
        <v>0</v>
      </c>
      <c r="AF63" s="12">
        <f t="shared" ref="AF63:AQ63" si="188">($E$54/12)*AF117</f>
        <v>0</v>
      </c>
      <c r="AG63" s="12">
        <f t="shared" si="188"/>
        <v>0</v>
      </c>
      <c r="AH63" s="12">
        <f t="shared" si="188"/>
        <v>0</v>
      </c>
      <c r="AI63" s="12">
        <f t="shared" si="188"/>
        <v>0</v>
      </c>
      <c r="AJ63" s="12">
        <f t="shared" si="188"/>
        <v>0</v>
      </c>
      <c r="AK63" s="12">
        <f t="shared" si="188"/>
        <v>0</v>
      </c>
      <c r="AL63" s="12">
        <f t="shared" si="188"/>
        <v>0</v>
      </c>
      <c r="AM63" s="12">
        <f t="shared" si="188"/>
        <v>0</v>
      </c>
      <c r="AN63" s="12">
        <f t="shared" si="188"/>
        <v>0</v>
      </c>
      <c r="AO63" s="12">
        <f t="shared" si="188"/>
        <v>0</v>
      </c>
      <c r="AP63" s="12">
        <f t="shared" si="188"/>
        <v>0</v>
      </c>
      <c r="AQ63" s="12">
        <f t="shared" si="188"/>
        <v>0</v>
      </c>
      <c r="AR63" s="12">
        <f t="shared" ref="AR63:BC63" si="189">($F$54/12)*AR117</f>
        <v>0</v>
      </c>
      <c r="AS63" s="12">
        <f t="shared" si="189"/>
        <v>0</v>
      </c>
      <c r="AT63" s="12">
        <f t="shared" si="189"/>
        <v>0</v>
      </c>
      <c r="AU63" s="12">
        <f t="shared" si="189"/>
        <v>0</v>
      </c>
      <c r="AV63" s="12">
        <f t="shared" si="189"/>
        <v>0</v>
      </c>
      <c r="AW63" s="12">
        <f t="shared" si="189"/>
        <v>0</v>
      </c>
      <c r="AX63" s="12">
        <f t="shared" si="189"/>
        <v>0</v>
      </c>
      <c r="AY63" s="12">
        <f t="shared" si="189"/>
        <v>0</v>
      </c>
      <c r="AZ63" s="12">
        <f t="shared" si="189"/>
        <v>0</v>
      </c>
      <c r="BA63" s="12">
        <f t="shared" si="189"/>
        <v>0</v>
      </c>
      <c r="BB63" s="12">
        <f t="shared" si="189"/>
        <v>0</v>
      </c>
      <c r="BC63" s="12">
        <f t="shared" si="189"/>
        <v>0</v>
      </c>
      <c r="BD63" s="12">
        <f t="shared" ref="BD63:BO63" si="190">($G$54/12)*BD117</f>
        <v>0</v>
      </c>
      <c r="BE63" s="12">
        <f t="shared" si="190"/>
        <v>0</v>
      </c>
      <c r="BF63" s="12">
        <f t="shared" si="190"/>
        <v>0</v>
      </c>
      <c r="BG63" s="12">
        <f t="shared" si="190"/>
        <v>0</v>
      </c>
      <c r="BH63" s="12">
        <f t="shared" si="190"/>
        <v>0</v>
      </c>
      <c r="BI63" s="12">
        <f t="shared" si="190"/>
        <v>0</v>
      </c>
      <c r="BJ63" s="12">
        <f t="shared" si="190"/>
        <v>0</v>
      </c>
      <c r="BK63" s="12">
        <f t="shared" si="190"/>
        <v>0</v>
      </c>
      <c r="BL63" s="12">
        <f t="shared" si="190"/>
        <v>0</v>
      </c>
      <c r="BM63" s="12">
        <f t="shared" si="190"/>
        <v>0</v>
      </c>
      <c r="BN63" s="12">
        <f t="shared" si="190"/>
        <v>0</v>
      </c>
      <c r="BO63" s="12">
        <f t="shared" si="190"/>
        <v>0</v>
      </c>
    </row>
    <row r="64" ht="15.75" customHeight="1">
      <c r="A64" s="184" t="s">
        <v>421</v>
      </c>
      <c r="B64" s="125">
        <v>0.05</v>
      </c>
      <c r="C64" s="172">
        <v>100000.0</v>
      </c>
      <c r="D64" s="122">
        <f t="shared" ref="D64:G64" si="191">+C64*(1+$B$26)</f>
        <v>100000</v>
      </c>
      <c r="E64" s="122">
        <f t="shared" si="191"/>
        <v>100000</v>
      </c>
      <c r="F64" s="122">
        <f t="shared" si="191"/>
        <v>100000</v>
      </c>
      <c r="G64" s="122">
        <f t="shared" si="191"/>
        <v>100000</v>
      </c>
      <c r="H64" s="12">
        <f t="shared" ref="H64:S64" si="192">($C$54/12)*H118</f>
        <v>0</v>
      </c>
      <c r="I64" s="12">
        <f t="shared" si="192"/>
        <v>0</v>
      </c>
      <c r="J64" s="12">
        <f t="shared" si="192"/>
        <v>0</v>
      </c>
      <c r="K64" s="12">
        <f t="shared" si="192"/>
        <v>0</v>
      </c>
      <c r="L64" s="12">
        <f t="shared" si="192"/>
        <v>0</v>
      </c>
      <c r="M64" s="12">
        <f t="shared" si="192"/>
        <v>0</v>
      </c>
      <c r="N64" s="12">
        <f t="shared" si="192"/>
        <v>0</v>
      </c>
      <c r="O64" s="12">
        <f t="shared" si="192"/>
        <v>0</v>
      </c>
      <c r="P64" s="12">
        <f t="shared" si="192"/>
        <v>0</v>
      </c>
      <c r="Q64" s="12">
        <f t="shared" si="192"/>
        <v>0</v>
      </c>
      <c r="R64" s="12">
        <f t="shared" si="192"/>
        <v>0</v>
      </c>
      <c r="S64" s="12">
        <f t="shared" si="192"/>
        <v>0</v>
      </c>
      <c r="T64" s="12">
        <f t="shared" ref="T64:AE64" si="193">($D$54/12)*T118</f>
        <v>0</v>
      </c>
      <c r="U64" s="12">
        <f t="shared" si="193"/>
        <v>0</v>
      </c>
      <c r="V64" s="12">
        <f t="shared" si="193"/>
        <v>0</v>
      </c>
      <c r="W64" s="12">
        <f t="shared" si="193"/>
        <v>0</v>
      </c>
      <c r="X64" s="12">
        <f t="shared" si="193"/>
        <v>0</v>
      </c>
      <c r="Y64" s="12">
        <f t="shared" si="193"/>
        <v>0</v>
      </c>
      <c r="Z64" s="12">
        <f t="shared" si="193"/>
        <v>0</v>
      </c>
      <c r="AA64" s="12">
        <f t="shared" si="193"/>
        <v>0</v>
      </c>
      <c r="AB64" s="12">
        <f t="shared" si="193"/>
        <v>0</v>
      </c>
      <c r="AC64" s="12">
        <f t="shared" si="193"/>
        <v>0</v>
      </c>
      <c r="AD64" s="12">
        <f t="shared" si="193"/>
        <v>0</v>
      </c>
      <c r="AE64" s="12">
        <f t="shared" si="193"/>
        <v>0</v>
      </c>
      <c r="AF64" s="12">
        <f t="shared" ref="AF64:AQ64" si="194">($E$54/12)*AF118</f>
        <v>0</v>
      </c>
      <c r="AG64" s="12">
        <f t="shared" si="194"/>
        <v>0</v>
      </c>
      <c r="AH64" s="12">
        <f t="shared" si="194"/>
        <v>0</v>
      </c>
      <c r="AI64" s="12">
        <f t="shared" si="194"/>
        <v>0</v>
      </c>
      <c r="AJ64" s="12">
        <f t="shared" si="194"/>
        <v>0</v>
      </c>
      <c r="AK64" s="12">
        <f t="shared" si="194"/>
        <v>0</v>
      </c>
      <c r="AL64" s="12">
        <f t="shared" si="194"/>
        <v>0</v>
      </c>
      <c r="AM64" s="12">
        <f t="shared" si="194"/>
        <v>0</v>
      </c>
      <c r="AN64" s="12">
        <f t="shared" si="194"/>
        <v>0</v>
      </c>
      <c r="AO64" s="12">
        <f t="shared" si="194"/>
        <v>0</v>
      </c>
      <c r="AP64" s="12">
        <f t="shared" si="194"/>
        <v>0</v>
      </c>
      <c r="AQ64" s="12">
        <f t="shared" si="194"/>
        <v>0</v>
      </c>
      <c r="AR64" s="12">
        <f t="shared" ref="AR64:BC64" si="195">($F$54/12)*AR118</f>
        <v>0</v>
      </c>
      <c r="AS64" s="12">
        <f t="shared" si="195"/>
        <v>0</v>
      </c>
      <c r="AT64" s="12">
        <f t="shared" si="195"/>
        <v>0</v>
      </c>
      <c r="AU64" s="12">
        <f t="shared" si="195"/>
        <v>0</v>
      </c>
      <c r="AV64" s="12">
        <f t="shared" si="195"/>
        <v>0</v>
      </c>
      <c r="AW64" s="12">
        <f t="shared" si="195"/>
        <v>0</v>
      </c>
      <c r="AX64" s="12">
        <f t="shared" si="195"/>
        <v>0</v>
      </c>
      <c r="AY64" s="12">
        <f t="shared" si="195"/>
        <v>0</v>
      </c>
      <c r="AZ64" s="12">
        <f t="shared" si="195"/>
        <v>0</v>
      </c>
      <c r="BA64" s="12">
        <f t="shared" si="195"/>
        <v>0</v>
      </c>
      <c r="BB64" s="12">
        <f t="shared" si="195"/>
        <v>0</v>
      </c>
      <c r="BC64" s="12">
        <f t="shared" si="195"/>
        <v>0</v>
      </c>
      <c r="BD64" s="12">
        <f t="shared" ref="BD64:BO64" si="196">($G$54/12)*BD118</f>
        <v>0</v>
      </c>
      <c r="BE64" s="12">
        <f t="shared" si="196"/>
        <v>0</v>
      </c>
      <c r="BF64" s="12">
        <f t="shared" si="196"/>
        <v>0</v>
      </c>
      <c r="BG64" s="12">
        <f t="shared" si="196"/>
        <v>0</v>
      </c>
      <c r="BH64" s="12">
        <f t="shared" si="196"/>
        <v>0</v>
      </c>
      <c r="BI64" s="12">
        <f t="shared" si="196"/>
        <v>0</v>
      </c>
      <c r="BJ64" s="12">
        <f t="shared" si="196"/>
        <v>0</v>
      </c>
      <c r="BK64" s="12">
        <f t="shared" si="196"/>
        <v>0</v>
      </c>
      <c r="BL64" s="12">
        <f t="shared" si="196"/>
        <v>0</v>
      </c>
      <c r="BM64" s="12">
        <f t="shared" si="196"/>
        <v>0</v>
      </c>
      <c r="BN64" s="12">
        <f t="shared" si="196"/>
        <v>0</v>
      </c>
      <c r="BO64" s="12">
        <f t="shared" si="196"/>
        <v>0</v>
      </c>
    </row>
    <row r="65" ht="15.75" customHeight="1">
      <c r="A65" s="184" t="s">
        <v>422</v>
      </c>
      <c r="B65" s="125">
        <v>0.05</v>
      </c>
      <c r="C65" s="172">
        <v>100000.0</v>
      </c>
      <c r="D65" s="122">
        <f t="shared" ref="D65:G65" si="197">+C65*(1+$B$26)</f>
        <v>100000</v>
      </c>
      <c r="E65" s="122">
        <f t="shared" si="197"/>
        <v>100000</v>
      </c>
      <c r="F65" s="122">
        <f t="shared" si="197"/>
        <v>100000</v>
      </c>
      <c r="G65" s="122">
        <f t="shared" si="197"/>
        <v>100000</v>
      </c>
      <c r="H65" s="12">
        <f t="shared" ref="H65:S65" si="198">($C$54/12)*H119</f>
        <v>0</v>
      </c>
      <c r="I65" s="12">
        <f t="shared" si="198"/>
        <v>0</v>
      </c>
      <c r="J65" s="12">
        <f t="shared" si="198"/>
        <v>0</v>
      </c>
      <c r="K65" s="12">
        <f t="shared" si="198"/>
        <v>0</v>
      </c>
      <c r="L65" s="12">
        <f t="shared" si="198"/>
        <v>0</v>
      </c>
      <c r="M65" s="12">
        <f t="shared" si="198"/>
        <v>0</v>
      </c>
      <c r="N65" s="12">
        <f t="shared" si="198"/>
        <v>0</v>
      </c>
      <c r="O65" s="12">
        <f t="shared" si="198"/>
        <v>0</v>
      </c>
      <c r="P65" s="12">
        <f t="shared" si="198"/>
        <v>0</v>
      </c>
      <c r="Q65" s="12">
        <f t="shared" si="198"/>
        <v>0</v>
      </c>
      <c r="R65" s="12">
        <f t="shared" si="198"/>
        <v>0</v>
      </c>
      <c r="S65" s="12">
        <f t="shared" si="198"/>
        <v>0</v>
      </c>
      <c r="T65" s="12">
        <f t="shared" ref="T65:AE65" si="199">($D$54/12)*T119</f>
        <v>0</v>
      </c>
      <c r="U65" s="12">
        <f t="shared" si="199"/>
        <v>0</v>
      </c>
      <c r="V65" s="12">
        <f t="shared" si="199"/>
        <v>0</v>
      </c>
      <c r="W65" s="12">
        <f t="shared" si="199"/>
        <v>0</v>
      </c>
      <c r="X65" s="12">
        <f t="shared" si="199"/>
        <v>0</v>
      </c>
      <c r="Y65" s="12">
        <f t="shared" si="199"/>
        <v>0</v>
      </c>
      <c r="Z65" s="12">
        <f t="shared" si="199"/>
        <v>0</v>
      </c>
      <c r="AA65" s="12">
        <f t="shared" si="199"/>
        <v>0</v>
      </c>
      <c r="AB65" s="12">
        <f t="shared" si="199"/>
        <v>0</v>
      </c>
      <c r="AC65" s="12">
        <f t="shared" si="199"/>
        <v>0</v>
      </c>
      <c r="AD65" s="12">
        <f t="shared" si="199"/>
        <v>0</v>
      </c>
      <c r="AE65" s="12">
        <f t="shared" si="199"/>
        <v>0</v>
      </c>
      <c r="AF65" s="12">
        <f t="shared" ref="AF65:AQ65" si="200">($E$54/12)*AF119</f>
        <v>0</v>
      </c>
      <c r="AG65" s="12">
        <f t="shared" si="200"/>
        <v>0</v>
      </c>
      <c r="AH65" s="12">
        <f t="shared" si="200"/>
        <v>0</v>
      </c>
      <c r="AI65" s="12">
        <f t="shared" si="200"/>
        <v>0</v>
      </c>
      <c r="AJ65" s="12">
        <f t="shared" si="200"/>
        <v>0</v>
      </c>
      <c r="AK65" s="12">
        <f t="shared" si="200"/>
        <v>0</v>
      </c>
      <c r="AL65" s="12">
        <f t="shared" si="200"/>
        <v>0</v>
      </c>
      <c r="AM65" s="12">
        <f t="shared" si="200"/>
        <v>0</v>
      </c>
      <c r="AN65" s="12">
        <f t="shared" si="200"/>
        <v>0</v>
      </c>
      <c r="AO65" s="12">
        <f t="shared" si="200"/>
        <v>0</v>
      </c>
      <c r="AP65" s="12">
        <f t="shared" si="200"/>
        <v>0</v>
      </c>
      <c r="AQ65" s="12">
        <f t="shared" si="200"/>
        <v>0</v>
      </c>
      <c r="AR65" s="12">
        <f t="shared" ref="AR65:BC65" si="201">($F$54/12)*AR119</f>
        <v>0</v>
      </c>
      <c r="AS65" s="12">
        <f t="shared" si="201"/>
        <v>0</v>
      </c>
      <c r="AT65" s="12">
        <f t="shared" si="201"/>
        <v>0</v>
      </c>
      <c r="AU65" s="12">
        <f t="shared" si="201"/>
        <v>0</v>
      </c>
      <c r="AV65" s="12">
        <f t="shared" si="201"/>
        <v>0</v>
      </c>
      <c r="AW65" s="12">
        <f t="shared" si="201"/>
        <v>0</v>
      </c>
      <c r="AX65" s="12">
        <f t="shared" si="201"/>
        <v>0</v>
      </c>
      <c r="AY65" s="12">
        <f t="shared" si="201"/>
        <v>0</v>
      </c>
      <c r="AZ65" s="12">
        <f t="shared" si="201"/>
        <v>0</v>
      </c>
      <c r="BA65" s="12">
        <f t="shared" si="201"/>
        <v>0</v>
      </c>
      <c r="BB65" s="12">
        <f t="shared" si="201"/>
        <v>0</v>
      </c>
      <c r="BC65" s="12">
        <f t="shared" si="201"/>
        <v>0</v>
      </c>
      <c r="BD65" s="12">
        <f t="shared" ref="BD65:BO65" si="202">($G$54/12)*BD119</f>
        <v>0</v>
      </c>
      <c r="BE65" s="12">
        <f t="shared" si="202"/>
        <v>0</v>
      </c>
      <c r="BF65" s="12">
        <f t="shared" si="202"/>
        <v>0</v>
      </c>
      <c r="BG65" s="12">
        <f t="shared" si="202"/>
        <v>0</v>
      </c>
      <c r="BH65" s="12">
        <f t="shared" si="202"/>
        <v>0</v>
      </c>
      <c r="BI65" s="12">
        <f t="shared" si="202"/>
        <v>0</v>
      </c>
      <c r="BJ65" s="12">
        <f t="shared" si="202"/>
        <v>0</v>
      </c>
      <c r="BK65" s="12">
        <f t="shared" si="202"/>
        <v>0</v>
      </c>
      <c r="BL65" s="12">
        <f t="shared" si="202"/>
        <v>0</v>
      </c>
      <c r="BM65" s="12">
        <f t="shared" si="202"/>
        <v>0</v>
      </c>
      <c r="BN65" s="12">
        <f t="shared" si="202"/>
        <v>0</v>
      </c>
      <c r="BO65" s="12">
        <f t="shared" si="202"/>
        <v>0</v>
      </c>
    </row>
    <row r="66" ht="15.75" customHeight="1">
      <c r="A66" s="184" t="s">
        <v>423</v>
      </c>
      <c r="B66" s="125">
        <v>0.05</v>
      </c>
      <c r="C66" s="172">
        <f>0.75*104400</f>
        <v>78300</v>
      </c>
      <c r="D66" s="122">
        <f t="shared" ref="D66:G66" si="203">+C66*(1+$B$26)</f>
        <v>78300</v>
      </c>
      <c r="E66" s="122">
        <f t="shared" si="203"/>
        <v>78300</v>
      </c>
      <c r="F66" s="122">
        <f t="shared" si="203"/>
        <v>78300</v>
      </c>
      <c r="G66" s="122">
        <f t="shared" si="203"/>
        <v>78300</v>
      </c>
      <c r="H66" s="12">
        <f t="shared" ref="H66:S66" si="204">($C$54/12)*H120</f>
        <v>0</v>
      </c>
      <c r="I66" s="12">
        <f t="shared" si="204"/>
        <v>0</v>
      </c>
      <c r="J66" s="12">
        <f t="shared" si="204"/>
        <v>0</v>
      </c>
      <c r="K66" s="12">
        <f t="shared" si="204"/>
        <v>0</v>
      </c>
      <c r="L66" s="12">
        <f t="shared" si="204"/>
        <v>0</v>
      </c>
      <c r="M66" s="12">
        <f t="shared" si="204"/>
        <v>0</v>
      </c>
      <c r="N66" s="12">
        <f t="shared" si="204"/>
        <v>0</v>
      </c>
      <c r="O66" s="12">
        <f t="shared" si="204"/>
        <v>0</v>
      </c>
      <c r="P66" s="12">
        <f t="shared" si="204"/>
        <v>0</v>
      </c>
      <c r="Q66" s="12">
        <f t="shared" si="204"/>
        <v>0</v>
      </c>
      <c r="R66" s="12">
        <f t="shared" si="204"/>
        <v>0</v>
      </c>
      <c r="S66" s="12">
        <f t="shared" si="204"/>
        <v>0</v>
      </c>
      <c r="T66" s="12">
        <f t="shared" ref="T66:AE66" si="205">($D$54/12)*T120</f>
        <v>0</v>
      </c>
      <c r="U66" s="12">
        <f t="shared" si="205"/>
        <v>0</v>
      </c>
      <c r="V66" s="12">
        <f t="shared" si="205"/>
        <v>0</v>
      </c>
      <c r="W66" s="12">
        <f t="shared" si="205"/>
        <v>0</v>
      </c>
      <c r="X66" s="12">
        <f t="shared" si="205"/>
        <v>0</v>
      </c>
      <c r="Y66" s="12">
        <f t="shared" si="205"/>
        <v>0</v>
      </c>
      <c r="Z66" s="12">
        <f t="shared" si="205"/>
        <v>0</v>
      </c>
      <c r="AA66" s="12">
        <f t="shared" si="205"/>
        <v>0</v>
      </c>
      <c r="AB66" s="12">
        <f t="shared" si="205"/>
        <v>0</v>
      </c>
      <c r="AC66" s="12">
        <f t="shared" si="205"/>
        <v>0</v>
      </c>
      <c r="AD66" s="12">
        <f t="shared" si="205"/>
        <v>0</v>
      </c>
      <c r="AE66" s="12">
        <f t="shared" si="205"/>
        <v>0</v>
      </c>
      <c r="AF66" s="12">
        <f t="shared" ref="AF66:AQ66" si="206">($E$54/12)*AF120</f>
        <v>0</v>
      </c>
      <c r="AG66" s="12">
        <f t="shared" si="206"/>
        <v>0</v>
      </c>
      <c r="AH66" s="12">
        <f t="shared" si="206"/>
        <v>0</v>
      </c>
      <c r="AI66" s="12">
        <f t="shared" si="206"/>
        <v>0</v>
      </c>
      <c r="AJ66" s="12">
        <f t="shared" si="206"/>
        <v>0</v>
      </c>
      <c r="AK66" s="12">
        <f t="shared" si="206"/>
        <v>0</v>
      </c>
      <c r="AL66" s="12">
        <f t="shared" si="206"/>
        <v>0</v>
      </c>
      <c r="AM66" s="12">
        <f t="shared" si="206"/>
        <v>0</v>
      </c>
      <c r="AN66" s="12">
        <f t="shared" si="206"/>
        <v>0</v>
      </c>
      <c r="AO66" s="12">
        <f t="shared" si="206"/>
        <v>0</v>
      </c>
      <c r="AP66" s="12">
        <f t="shared" si="206"/>
        <v>0</v>
      </c>
      <c r="AQ66" s="12">
        <f t="shared" si="206"/>
        <v>0</v>
      </c>
      <c r="AR66" s="12">
        <f t="shared" ref="AR66:BC66" si="207">($F$54/12)*AR120</f>
        <v>0</v>
      </c>
      <c r="AS66" s="12">
        <f t="shared" si="207"/>
        <v>0</v>
      </c>
      <c r="AT66" s="12">
        <f t="shared" si="207"/>
        <v>0</v>
      </c>
      <c r="AU66" s="12">
        <f t="shared" si="207"/>
        <v>0</v>
      </c>
      <c r="AV66" s="12">
        <f t="shared" si="207"/>
        <v>0</v>
      </c>
      <c r="AW66" s="12">
        <f t="shared" si="207"/>
        <v>0</v>
      </c>
      <c r="AX66" s="12">
        <f t="shared" si="207"/>
        <v>0</v>
      </c>
      <c r="AY66" s="12">
        <f t="shared" si="207"/>
        <v>0</v>
      </c>
      <c r="AZ66" s="12">
        <f t="shared" si="207"/>
        <v>0</v>
      </c>
      <c r="BA66" s="12">
        <f t="shared" si="207"/>
        <v>0</v>
      </c>
      <c r="BB66" s="12">
        <f t="shared" si="207"/>
        <v>0</v>
      </c>
      <c r="BC66" s="12">
        <f t="shared" si="207"/>
        <v>0</v>
      </c>
      <c r="BD66" s="12">
        <f t="shared" ref="BD66:BO66" si="208">($G$54/12)*BD120</f>
        <v>0</v>
      </c>
      <c r="BE66" s="12">
        <f t="shared" si="208"/>
        <v>0</v>
      </c>
      <c r="BF66" s="12">
        <f t="shared" si="208"/>
        <v>0</v>
      </c>
      <c r="BG66" s="12">
        <f t="shared" si="208"/>
        <v>0</v>
      </c>
      <c r="BH66" s="12">
        <f t="shared" si="208"/>
        <v>0</v>
      </c>
      <c r="BI66" s="12">
        <f t="shared" si="208"/>
        <v>0</v>
      </c>
      <c r="BJ66" s="12">
        <f t="shared" si="208"/>
        <v>0</v>
      </c>
      <c r="BK66" s="12">
        <f t="shared" si="208"/>
        <v>0</v>
      </c>
      <c r="BL66" s="12">
        <f t="shared" si="208"/>
        <v>0</v>
      </c>
      <c r="BM66" s="12">
        <f t="shared" si="208"/>
        <v>0</v>
      </c>
      <c r="BN66" s="12">
        <f t="shared" si="208"/>
        <v>0</v>
      </c>
      <c r="BO66" s="12">
        <f t="shared" si="208"/>
        <v>0</v>
      </c>
    </row>
    <row r="67" ht="15.75" customHeight="1">
      <c r="A67" s="184" t="s">
        <v>424</v>
      </c>
      <c r="B67" s="125">
        <v>0.05</v>
      </c>
      <c r="C67" s="172">
        <f>0.75*140000</f>
        <v>105000</v>
      </c>
      <c r="D67" s="122">
        <f t="shared" ref="D67:G67" si="209">+C67*(1+$B$26)</f>
        <v>105000</v>
      </c>
      <c r="E67" s="122">
        <f t="shared" si="209"/>
        <v>105000</v>
      </c>
      <c r="F67" s="122">
        <f t="shared" si="209"/>
        <v>105000</v>
      </c>
      <c r="G67" s="122">
        <f t="shared" si="209"/>
        <v>105000</v>
      </c>
      <c r="H67" s="12">
        <f t="shared" ref="H67:S67" si="210">($C$54/12)*H121</f>
        <v>0</v>
      </c>
      <c r="I67" s="12">
        <f t="shared" si="210"/>
        <v>0</v>
      </c>
      <c r="J67" s="12">
        <f t="shared" si="210"/>
        <v>0</v>
      </c>
      <c r="K67" s="12">
        <f t="shared" si="210"/>
        <v>0</v>
      </c>
      <c r="L67" s="12">
        <f t="shared" si="210"/>
        <v>0</v>
      </c>
      <c r="M67" s="12">
        <f t="shared" si="210"/>
        <v>0</v>
      </c>
      <c r="N67" s="12">
        <f t="shared" si="210"/>
        <v>0</v>
      </c>
      <c r="O67" s="12">
        <f t="shared" si="210"/>
        <v>0</v>
      </c>
      <c r="P67" s="12">
        <f t="shared" si="210"/>
        <v>0</v>
      </c>
      <c r="Q67" s="12">
        <f t="shared" si="210"/>
        <v>0</v>
      </c>
      <c r="R67" s="12">
        <f t="shared" si="210"/>
        <v>0</v>
      </c>
      <c r="S67" s="12">
        <f t="shared" si="210"/>
        <v>0</v>
      </c>
      <c r="T67" s="12">
        <f t="shared" ref="T67:AE67" si="211">($D$54/12)*T121</f>
        <v>0</v>
      </c>
      <c r="U67" s="12">
        <f t="shared" si="211"/>
        <v>0</v>
      </c>
      <c r="V67" s="12">
        <f t="shared" si="211"/>
        <v>0</v>
      </c>
      <c r="W67" s="12">
        <f t="shared" si="211"/>
        <v>0</v>
      </c>
      <c r="X67" s="12">
        <f t="shared" si="211"/>
        <v>0</v>
      </c>
      <c r="Y67" s="12">
        <f t="shared" si="211"/>
        <v>0</v>
      </c>
      <c r="Z67" s="12">
        <f t="shared" si="211"/>
        <v>0</v>
      </c>
      <c r="AA67" s="12">
        <f t="shared" si="211"/>
        <v>0</v>
      </c>
      <c r="AB67" s="12">
        <f t="shared" si="211"/>
        <v>0</v>
      </c>
      <c r="AC67" s="12">
        <f t="shared" si="211"/>
        <v>0</v>
      </c>
      <c r="AD67" s="12">
        <f t="shared" si="211"/>
        <v>0</v>
      </c>
      <c r="AE67" s="12">
        <f t="shared" si="211"/>
        <v>0</v>
      </c>
      <c r="AF67" s="12">
        <f t="shared" ref="AF67:AQ67" si="212">($E$54/12)*AF121</f>
        <v>0</v>
      </c>
      <c r="AG67" s="12">
        <f t="shared" si="212"/>
        <v>0</v>
      </c>
      <c r="AH67" s="12">
        <f t="shared" si="212"/>
        <v>0</v>
      </c>
      <c r="AI67" s="12">
        <f t="shared" si="212"/>
        <v>0</v>
      </c>
      <c r="AJ67" s="12">
        <f t="shared" si="212"/>
        <v>0</v>
      </c>
      <c r="AK67" s="12">
        <f t="shared" si="212"/>
        <v>0</v>
      </c>
      <c r="AL67" s="12">
        <f t="shared" si="212"/>
        <v>0</v>
      </c>
      <c r="AM67" s="12">
        <f t="shared" si="212"/>
        <v>0</v>
      </c>
      <c r="AN67" s="12">
        <f t="shared" si="212"/>
        <v>0</v>
      </c>
      <c r="AO67" s="12">
        <f t="shared" si="212"/>
        <v>0</v>
      </c>
      <c r="AP67" s="12">
        <f t="shared" si="212"/>
        <v>0</v>
      </c>
      <c r="AQ67" s="12">
        <f t="shared" si="212"/>
        <v>0</v>
      </c>
      <c r="AR67" s="12">
        <f t="shared" ref="AR67:BC67" si="213">($F$54/12)*AR121</f>
        <v>0</v>
      </c>
      <c r="AS67" s="12">
        <f t="shared" si="213"/>
        <v>0</v>
      </c>
      <c r="AT67" s="12">
        <f t="shared" si="213"/>
        <v>0</v>
      </c>
      <c r="AU67" s="12">
        <f t="shared" si="213"/>
        <v>0</v>
      </c>
      <c r="AV67" s="12">
        <f t="shared" si="213"/>
        <v>0</v>
      </c>
      <c r="AW67" s="12">
        <f t="shared" si="213"/>
        <v>0</v>
      </c>
      <c r="AX67" s="12">
        <f t="shared" si="213"/>
        <v>0</v>
      </c>
      <c r="AY67" s="12">
        <f t="shared" si="213"/>
        <v>0</v>
      </c>
      <c r="AZ67" s="12">
        <f t="shared" si="213"/>
        <v>0</v>
      </c>
      <c r="BA67" s="12">
        <f t="shared" si="213"/>
        <v>0</v>
      </c>
      <c r="BB67" s="12">
        <f t="shared" si="213"/>
        <v>0</v>
      </c>
      <c r="BC67" s="12">
        <f t="shared" si="213"/>
        <v>0</v>
      </c>
      <c r="BD67" s="12">
        <f t="shared" ref="BD67:BO67" si="214">($G$54/12)*BD121</f>
        <v>0</v>
      </c>
      <c r="BE67" s="12">
        <f t="shared" si="214"/>
        <v>0</v>
      </c>
      <c r="BF67" s="12">
        <f t="shared" si="214"/>
        <v>0</v>
      </c>
      <c r="BG67" s="12">
        <f t="shared" si="214"/>
        <v>0</v>
      </c>
      <c r="BH67" s="12">
        <f t="shared" si="214"/>
        <v>0</v>
      </c>
      <c r="BI67" s="12">
        <f t="shared" si="214"/>
        <v>0</v>
      </c>
      <c r="BJ67" s="12">
        <f t="shared" si="214"/>
        <v>0</v>
      </c>
      <c r="BK67" s="12">
        <f t="shared" si="214"/>
        <v>0</v>
      </c>
      <c r="BL67" s="12">
        <f t="shared" si="214"/>
        <v>0</v>
      </c>
      <c r="BM67" s="12">
        <f t="shared" si="214"/>
        <v>0</v>
      </c>
      <c r="BN67" s="12">
        <f t="shared" si="214"/>
        <v>0</v>
      </c>
      <c r="BO67" s="12">
        <f t="shared" si="214"/>
        <v>0</v>
      </c>
    </row>
    <row r="68" ht="15.75" customHeight="1">
      <c r="A68" s="184" t="s">
        <v>425</v>
      </c>
      <c r="B68" s="125">
        <v>0.05</v>
      </c>
      <c r="C68" s="172">
        <f t="shared" ref="C68:C69" si="221">0.75*90000</f>
        <v>67500</v>
      </c>
      <c r="D68" s="122">
        <f t="shared" ref="D68:G68" si="215">+C68*(1+$B$26)</f>
        <v>67500</v>
      </c>
      <c r="E68" s="122">
        <f t="shared" si="215"/>
        <v>67500</v>
      </c>
      <c r="F68" s="122">
        <f t="shared" si="215"/>
        <v>67500</v>
      </c>
      <c r="G68" s="122">
        <f t="shared" si="215"/>
        <v>67500</v>
      </c>
      <c r="H68" s="12">
        <f t="shared" ref="H68:S68" si="216">($C$54/12)*H122</f>
        <v>0</v>
      </c>
      <c r="I68" s="12">
        <f t="shared" si="216"/>
        <v>0</v>
      </c>
      <c r="J68" s="12">
        <f t="shared" si="216"/>
        <v>0</v>
      </c>
      <c r="K68" s="12">
        <f t="shared" si="216"/>
        <v>0</v>
      </c>
      <c r="L68" s="12">
        <f t="shared" si="216"/>
        <v>0</v>
      </c>
      <c r="M68" s="12">
        <f t="shared" si="216"/>
        <v>0</v>
      </c>
      <c r="N68" s="12">
        <f t="shared" si="216"/>
        <v>0</v>
      </c>
      <c r="O68" s="12">
        <f t="shared" si="216"/>
        <v>0</v>
      </c>
      <c r="P68" s="12">
        <f t="shared" si="216"/>
        <v>0</v>
      </c>
      <c r="Q68" s="12">
        <f t="shared" si="216"/>
        <v>0</v>
      </c>
      <c r="R68" s="12">
        <f t="shared" si="216"/>
        <v>0</v>
      </c>
      <c r="S68" s="12">
        <f t="shared" si="216"/>
        <v>0</v>
      </c>
      <c r="T68" s="12">
        <f t="shared" ref="T68:AE68" si="217">($D$54/12)*T122</f>
        <v>0</v>
      </c>
      <c r="U68" s="12">
        <f t="shared" si="217"/>
        <v>0</v>
      </c>
      <c r="V68" s="12">
        <f t="shared" si="217"/>
        <v>0</v>
      </c>
      <c r="W68" s="12">
        <f t="shared" si="217"/>
        <v>0</v>
      </c>
      <c r="X68" s="12">
        <f t="shared" si="217"/>
        <v>0</v>
      </c>
      <c r="Y68" s="12">
        <f t="shared" si="217"/>
        <v>0</v>
      </c>
      <c r="Z68" s="12">
        <f t="shared" si="217"/>
        <v>0</v>
      </c>
      <c r="AA68" s="12">
        <f t="shared" si="217"/>
        <v>0</v>
      </c>
      <c r="AB68" s="12">
        <f t="shared" si="217"/>
        <v>0</v>
      </c>
      <c r="AC68" s="12">
        <f t="shared" si="217"/>
        <v>0</v>
      </c>
      <c r="AD68" s="12">
        <f t="shared" si="217"/>
        <v>0</v>
      </c>
      <c r="AE68" s="12">
        <f t="shared" si="217"/>
        <v>0</v>
      </c>
      <c r="AF68" s="12">
        <f t="shared" ref="AF68:AQ68" si="218">($E$54/12)*AF122</f>
        <v>0</v>
      </c>
      <c r="AG68" s="12">
        <f t="shared" si="218"/>
        <v>0</v>
      </c>
      <c r="AH68" s="12">
        <f t="shared" si="218"/>
        <v>0</v>
      </c>
      <c r="AI68" s="12">
        <f t="shared" si="218"/>
        <v>0</v>
      </c>
      <c r="AJ68" s="12">
        <f t="shared" si="218"/>
        <v>0</v>
      </c>
      <c r="AK68" s="12">
        <f t="shared" si="218"/>
        <v>0</v>
      </c>
      <c r="AL68" s="12">
        <f t="shared" si="218"/>
        <v>0</v>
      </c>
      <c r="AM68" s="12">
        <f t="shared" si="218"/>
        <v>0</v>
      </c>
      <c r="AN68" s="12">
        <f t="shared" si="218"/>
        <v>0</v>
      </c>
      <c r="AO68" s="12">
        <f t="shared" si="218"/>
        <v>0</v>
      </c>
      <c r="AP68" s="12">
        <f t="shared" si="218"/>
        <v>0</v>
      </c>
      <c r="AQ68" s="12">
        <f t="shared" si="218"/>
        <v>0</v>
      </c>
      <c r="AR68" s="12">
        <f t="shared" ref="AR68:BC68" si="219">($F$54/12)*AR122</f>
        <v>0</v>
      </c>
      <c r="AS68" s="12">
        <f t="shared" si="219"/>
        <v>0</v>
      </c>
      <c r="AT68" s="12">
        <f t="shared" si="219"/>
        <v>0</v>
      </c>
      <c r="AU68" s="12">
        <f t="shared" si="219"/>
        <v>0</v>
      </c>
      <c r="AV68" s="12">
        <f t="shared" si="219"/>
        <v>0</v>
      </c>
      <c r="AW68" s="12">
        <f t="shared" si="219"/>
        <v>0</v>
      </c>
      <c r="AX68" s="12">
        <f t="shared" si="219"/>
        <v>0</v>
      </c>
      <c r="AY68" s="12">
        <f t="shared" si="219"/>
        <v>0</v>
      </c>
      <c r="AZ68" s="12">
        <f t="shared" si="219"/>
        <v>0</v>
      </c>
      <c r="BA68" s="12">
        <f t="shared" si="219"/>
        <v>0</v>
      </c>
      <c r="BB68" s="12">
        <f t="shared" si="219"/>
        <v>0</v>
      </c>
      <c r="BC68" s="12">
        <f t="shared" si="219"/>
        <v>0</v>
      </c>
      <c r="BD68" s="12">
        <f t="shared" ref="BD68:BO68" si="220">($G$54/12)*BD122</f>
        <v>0</v>
      </c>
      <c r="BE68" s="12">
        <f t="shared" si="220"/>
        <v>0</v>
      </c>
      <c r="BF68" s="12">
        <f t="shared" si="220"/>
        <v>0</v>
      </c>
      <c r="BG68" s="12">
        <f t="shared" si="220"/>
        <v>0</v>
      </c>
      <c r="BH68" s="12">
        <f t="shared" si="220"/>
        <v>0</v>
      </c>
      <c r="BI68" s="12">
        <f t="shared" si="220"/>
        <v>0</v>
      </c>
      <c r="BJ68" s="12">
        <f t="shared" si="220"/>
        <v>0</v>
      </c>
      <c r="BK68" s="12">
        <f t="shared" si="220"/>
        <v>0</v>
      </c>
      <c r="BL68" s="12">
        <f t="shared" si="220"/>
        <v>0</v>
      </c>
      <c r="BM68" s="12">
        <f t="shared" si="220"/>
        <v>0</v>
      </c>
      <c r="BN68" s="12">
        <f t="shared" si="220"/>
        <v>0</v>
      </c>
      <c r="BO68" s="12">
        <f t="shared" si="220"/>
        <v>0</v>
      </c>
    </row>
    <row r="69" ht="15.75" customHeight="1">
      <c r="A69" s="184" t="s">
        <v>426</v>
      </c>
      <c r="B69" s="125">
        <v>0.05</v>
      </c>
      <c r="C69" s="172">
        <f t="shared" si="221"/>
        <v>67500</v>
      </c>
      <c r="D69" s="122">
        <f t="shared" ref="D69:G69" si="222">+C69*(1+$B$26)</f>
        <v>67500</v>
      </c>
      <c r="E69" s="122">
        <f t="shared" si="222"/>
        <v>67500</v>
      </c>
      <c r="F69" s="122">
        <f t="shared" si="222"/>
        <v>67500</v>
      </c>
      <c r="G69" s="122">
        <f t="shared" si="222"/>
        <v>67500</v>
      </c>
      <c r="H69" s="12">
        <f t="shared" ref="H69:S69" si="223">($C$54/12)*H123</f>
        <v>0</v>
      </c>
      <c r="I69" s="12">
        <f t="shared" si="223"/>
        <v>0</v>
      </c>
      <c r="J69" s="12">
        <f t="shared" si="223"/>
        <v>0</v>
      </c>
      <c r="K69" s="12">
        <f t="shared" si="223"/>
        <v>0</v>
      </c>
      <c r="L69" s="12">
        <f t="shared" si="223"/>
        <v>0</v>
      </c>
      <c r="M69" s="12">
        <f t="shared" si="223"/>
        <v>0</v>
      </c>
      <c r="N69" s="12">
        <f t="shared" si="223"/>
        <v>0</v>
      </c>
      <c r="O69" s="12">
        <f t="shared" si="223"/>
        <v>0</v>
      </c>
      <c r="P69" s="12">
        <f t="shared" si="223"/>
        <v>0</v>
      </c>
      <c r="Q69" s="12">
        <f t="shared" si="223"/>
        <v>0</v>
      </c>
      <c r="R69" s="12">
        <f t="shared" si="223"/>
        <v>0</v>
      </c>
      <c r="S69" s="12">
        <f t="shared" si="223"/>
        <v>0</v>
      </c>
      <c r="T69" s="12">
        <f t="shared" ref="T69:AE69" si="224">($D$54/12)*T123</f>
        <v>0</v>
      </c>
      <c r="U69" s="12">
        <f t="shared" si="224"/>
        <v>0</v>
      </c>
      <c r="V69" s="12">
        <f t="shared" si="224"/>
        <v>0</v>
      </c>
      <c r="W69" s="12">
        <f t="shared" si="224"/>
        <v>0</v>
      </c>
      <c r="X69" s="12">
        <f t="shared" si="224"/>
        <v>0</v>
      </c>
      <c r="Y69" s="12">
        <f t="shared" si="224"/>
        <v>0</v>
      </c>
      <c r="Z69" s="12">
        <f t="shared" si="224"/>
        <v>0</v>
      </c>
      <c r="AA69" s="12">
        <f t="shared" si="224"/>
        <v>0</v>
      </c>
      <c r="AB69" s="12">
        <f t="shared" si="224"/>
        <v>0</v>
      </c>
      <c r="AC69" s="12">
        <f t="shared" si="224"/>
        <v>0</v>
      </c>
      <c r="AD69" s="12">
        <f t="shared" si="224"/>
        <v>0</v>
      </c>
      <c r="AE69" s="12">
        <f t="shared" si="224"/>
        <v>0</v>
      </c>
      <c r="AF69" s="12">
        <f t="shared" ref="AF69:AQ69" si="225">($E$54/12)*AF123</f>
        <v>0</v>
      </c>
      <c r="AG69" s="12">
        <f t="shared" si="225"/>
        <v>0</v>
      </c>
      <c r="AH69" s="12">
        <f t="shared" si="225"/>
        <v>0</v>
      </c>
      <c r="AI69" s="12">
        <f t="shared" si="225"/>
        <v>0</v>
      </c>
      <c r="AJ69" s="12">
        <f t="shared" si="225"/>
        <v>0</v>
      </c>
      <c r="AK69" s="12">
        <f t="shared" si="225"/>
        <v>0</v>
      </c>
      <c r="AL69" s="12">
        <f t="shared" si="225"/>
        <v>0</v>
      </c>
      <c r="AM69" s="12">
        <f t="shared" si="225"/>
        <v>0</v>
      </c>
      <c r="AN69" s="12">
        <f t="shared" si="225"/>
        <v>0</v>
      </c>
      <c r="AO69" s="12">
        <f t="shared" si="225"/>
        <v>0</v>
      </c>
      <c r="AP69" s="12">
        <f t="shared" si="225"/>
        <v>0</v>
      </c>
      <c r="AQ69" s="12">
        <f t="shared" si="225"/>
        <v>0</v>
      </c>
      <c r="AR69" s="12">
        <f t="shared" ref="AR69:BC69" si="226">($F$54/12)*AR123</f>
        <v>0</v>
      </c>
      <c r="AS69" s="12">
        <f t="shared" si="226"/>
        <v>0</v>
      </c>
      <c r="AT69" s="12">
        <f t="shared" si="226"/>
        <v>0</v>
      </c>
      <c r="AU69" s="12">
        <f t="shared" si="226"/>
        <v>0</v>
      </c>
      <c r="AV69" s="12">
        <f t="shared" si="226"/>
        <v>0</v>
      </c>
      <c r="AW69" s="12">
        <f t="shared" si="226"/>
        <v>0</v>
      </c>
      <c r="AX69" s="12">
        <f t="shared" si="226"/>
        <v>0</v>
      </c>
      <c r="AY69" s="12">
        <f t="shared" si="226"/>
        <v>0</v>
      </c>
      <c r="AZ69" s="12">
        <f t="shared" si="226"/>
        <v>0</v>
      </c>
      <c r="BA69" s="12">
        <f t="shared" si="226"/>
        <v>0</v>
      </c>
      <c r="BB69" s="12">
        <f t="shared" si="226"/>
        <v>0</v>
      </c>
      <c r="BC69" s="12">
        <f t="shared" si="226"/>
        <v>0</v>
      </c>
      <c r="BD69" s="12">
        <f t="shared" ref="BD69:BO69" si="227">($G$54/12)*BD123</f>
        <v>0</v>
      </c>
      <c r="BE69" s="12">
        <f t="shared" si="227"/>
        <v>0</v>
      </c>
      <c r="BF69" s="12">
        <f t="shared" si="227"/>
        <v>0</v>
      </c>
      <c r="BG69" s="12">
        <f t="shared" si="227"/>
        <v>0</v>
      </c>
      <c r="BH69" s="12">
        <f t="shared" si="227"/>
        <v>0</v>
      </c>
      <c r="BI69" s="12">
        <f t="shared" si="227"/>
        <v>0</v>
      </c>
      <c r="BJ69" s="12">
        <f t="shared" si="227"/>
        <v>0</v>
      </c>
      <c r="BK69" s="12">
        <f t="shared" si="227"/>
        <v>0</v>
      </c>
      <c r="BL69" s="12">
        <f t="shared" si="227"/>
        <v>0</v>
      </c>
      <c r="BM69" s="12">
        <f t="shared" si="227"/>
        <v>0</v>
      </c>
      <c r="BN69" s="12">
        <f t="shared" si="227"/>
        <v>0</v>
      </c>
      <c r="BO69" s="12">
        <f t="shared" si="227"/>
        <v>0</v>
      </c>
    </row>
    <row r="70" ht="15.75" customHeight="1">
      <c r="A70" s="184" t="s">
        <v>427</v>
      </c>
      <c r="B70" s="125">
        <v>0.05</v>
      </c>
      <c r="C70" s="172">
        <v>0.0</v>
      </c>
      <c r="D70" s="122">
        <f t="shared" ref="D70:G70" si="228">+C70*(1+$B$26)</f>
        <v>0</v>
      </c>
      <c r="E70" s="122">
        <f t="shared" si="228"/>
        <v>0</v>
      </c>
      <c r="F70" s="122">
        <f t="shared" si="228"/>
        <v>0</v>
      </c>
      <c r="G70" s="122">
        <f t="shared" si="228"/>
        <v>0</v>
      </c>
      <c r="H70" s="12">
        <f t="shared" ref="H70:S70" si="229">($C$54/12)*H124</f>
        <v>0</v>
      </c>
      <c r="I70" s="12">
        <f t="shared" si="229"/>
        <v>0</v>
      </c>
      <c r="J70" s="12">
        <f t="shared" si="229"/>
        <v>0</v>
      </c>
      <c r="K70" s="12">
        <f t="shared" si="229"/>
        <v>0</v>
      </c>
      <c r="L70" s="12">
        <f t="shared" si="229"/>
        <v>0</v>
      </c>
      <c r="M70" s="12">
        <f t="shared" si="229"/>
        <v>0</v>
      </c>
      <c r="N70" s="12">
        <f t="shared" si="229"/>
        <v>0</v>
      </c>
      <c r="O70" s="12">
        <f t="shared" si="229"/>
        <v>0</v>
      </c>
      <c r="P70" s="12">
        <f t="shared" si="229"/>
        <v>0</v>
      </c>
      <c r="Q70" s="12">
        <f t="shared" si="229"/>
        <v>0</v>
      </c>
      <c r="R70" s="12">
        <f t="shared" si="229"/>
        <v>0</v>
      </c>
      <c r="S70" s="12">
        <f t="shared" si="229"/>
        <v>0</v>
      </c>
      <c r="T70" s="12">
        <f t="shared" ref="T70:AE70" si="230">($D$54/12)*T124</f>
        <v>0</v>
      </c>
      <c r="U70" s="12">
        <f t="shared" si="230"/>
        <v>0</v>
      </c>
      <c r="V70" s="12">
        <f t="shared" si="230"/>
        <v>0</v>
      </c>
      <c r="W70" s="12">
        <f t="shared" si="230"/>
        <v>0</v>
      </c>
      <c r="X70" s="12">
        <f t="shared" si="230"/>
        <v>0</v>
      </c>
      <c r="Y70" s="12">
        <f t="shared" si="230"/>
        <v>0</v>
      </c>
      <c r="Z70" s="12">
        <f t="shared" si="230"/>
        <v>0</v>
      </c>
      <c r="AA70" s="12">
        <f t="shared" si="230"/>
        <v>0</v>
      </c>
      <c r="AB70" s="12">
        <f t="shared" si="230"/>
        <v>0</v>
      </c>
      <c r="AC70" s="12">
        <f t="shared" si="230"/>
        <v>0</v>
      </c>
      <c r="AD70" s="12">
        <f t="shared" si="230"/>
        <v>0</v>
      </c>
      <c r="AE70" s="12">
        <f t="shared" si="230"/>
        <v>0</v>
      </c>
      <c r="AF70" s="12">
        <f t="shared" ref="AF70:AQ70" si="231">($E$54/12)*AF124</f>
        <v>0</v>
      </c>
      <c r="AG70" s="12">
        <f t="shared" si="231"/>
        <v>0</v>
      </c>
      <c r="AH70" s="12">
        <f t="shared" si="231"/>
        <v>0</v>
      </c>
      <c r="AI70" s="12">
        <f t="shared" si="231"/>
        <v>0</v>
      </c>
      <c r="AJ70" s="12">
        <f t="shared" si="231"/>
        <v>0</v>
      </c>
      <c r="AK70" s="12">
        <f t="shared" si="231"/>
        <v>0</v>
      </c>
      <c r="AL70" s="12">
        <f t="shared" si="231"/>
        <v>0</v>
      </c>
      <c r="AM70" s="12">
        <f t="shared" si="231"/>
        <v>0</v>
      </c>
      <c r="AN70" s="12">
        <f t="shared" si="231"/>
        <v>0</v>
      </c>
      <c r="AO70" s="12">
        <f t="shared" si="231"/>
        <v>0</v>
      </c>
      <c r="AP70" s="12">
        <f t="shared" si="231"/>
        <v>0</v>
      </c>
      <c r="AQ70" s="12">
        <f t="shared" si="231"/>
        <v>0</v>
      </c>
      <c r="AR70" s="12">
        <f t="shared" ref="AR70:BC70" si="232">($F$54/12)*AR124</f>
        <v>0</v>
      </c>
      <c r="AS70" s="12">
        <f t="shared" si="232"/>
        <v>0</v>
      </c>
      <c r="AT70" s="12">
        <f t="shared" si="232"/>
        <v>0</v>
      </c>
      <c r="AU70" s="12">
        <f t="shared" si="232"/>
        <v>0</v>
      </c>
      <c r="AV70" s="12">
        <f t="shared" si="232"/>
        <v>0</v>
      </c>
      <c r="AW70" s="12">
        <f t="shared" si="232"/>
        <v>0</v>
      </c>
      <c r="AX70" s="12">
        <f t="shared" si="232"/>
        <v>0</v>
      </c>
      <c r="AY70" s="12">
        <f t="shared" si="232"/>
        <v>0</v>
      </c>
      <c r="AZ70" s="12">
        <f t="shared" si="232"/>
        <v>0</v>
      </c>
      <c r="BA70" s="12">
        <f t="shared" si="232"/>
        <v>0</v>
      </c>
      <c r="BB70" s="12">
        <f t="shared" si="232"/>
        <v>0</v>
      </c>
      <c r="BC70" s="12">
        <f t="shared" si="232"/>
        <v>0</v>
      </c>
      <c r="BD70" s="12">
        <f t="shared" ref="BD70:BO70" si="233">($G$54/12)*BD124</f>
        <v>0</v>
      </c>
      <c r="BE70" s="12">
        <f t="shared" si="233"/>
        <v>0</v>
      </c>
      <c r="BF70" s="12">
        <f t="shared" si="233"/>
        <v>0</v>
      </c>
      <c r="BG70" s="12">
        <f t="shared" si="233"/>
        <v>0</v>
      </c>
      <c r="BH70" s="12">
        <f t="shared" si="233"/>
        <v>0</v>
      </c>
      <c r="BI70" s="12">
        <f t="shared" si="233"/>
        <v>0</v>
      </c>
      <c r="BJ70" s="12">
        <f t="shared" si="233"/>
        <v>0</v>
      </c>
      <c r="BK70" s="12">
        <f t="shared" si="233"/>
        <v>0</v>
      </c>
      <c r="BL70" s="12">
        <f t="shared" si="233"/>
        <v>0</v>
      </c>
      <c r="BM70" s="12">
        <f t="shared" si="233"/>
        <v>0</v>
      </c>
      <c r="BN70" s="12">
        <f t="shared" si="233"/>
        <v>0</v>
      </c>
      <c r="BO70" s="12">
        <f t="shared" si="233"/>
        <v>0</v>
      </c>
    </row>
    <row r="71" ht="15.75" customHeight="1">
      <c r="A71" s="184" t="s">
        <v>428</v>
      </c>
      <c r="B71" s="125">
        <v>0.05</v>
      </c>
      <c r="C71" s="172">
        <v>0.0</v>
      </c>
      <c r="D71" s="122">
        <f t="shared" ref="D71:G71" si="234">+C71*(1+$B$26)</f>
        <v>0</v>
      </c>
      <c r="E71" s="122">
        <f t="shared" si="234"/>
        <v>0</v>
      </c>
      <c r="F71" s="122">
        <f t="shared" si="234"/>
        <v>0</v>
      </c>
      <c r="G71" s="122">
        <f t="shared" si="234"/>
        <v>0</v>
      </c>
      <c r="H71" s="12">
        <f t="shared" ref="H71:S71" si="235">($C$54/12)*H125</f>
        <v>0</v>
      </c>
      <c r="I71" s="12">
        <f t="shared" si="235"/>
        <v>0</v>
      </c>
      <c r="J71" s="12">
        <f t="shared" si="235"/>
        <v>0</v>
      </c>
      <c r="K71" s="12">
        <f t="shared" si="235"/>
        <v>0</v>
      </c>
      <c r="L71" s="12">
        <f t="shared" si="235"/>
        <v>0</v>
      </c>
      <c r="M71" s="12">
        <f t="shared" si="235"/>
        <v>0</v>
      </c>
      <c r="N71" s="12">
        <f t="shared" si="235"/>
        <v>0</v>
      </c>
      <c r="O71" s="12">
        <f t="shared" si="235"/>
        <v>0</v>
      </c>
      <c r="P71" s="12">
        <f t="shared" si="235"/>
        <v>0</v>
      </c>
      <c r="Q71" s="12">
        <f t="shared" si="235"/>
        <v>0</v>
      </c>
      <c r="R71" s="12">
        <f t="shared" si="235"/>
        <v>0</v>
      </c>
      <c r="S71" s="12">
        <f t="shared" si="235"/>
        <v>0</v>
      </c>
      <c r="T71" s="12">
        <f t="shared" ref="T71:AE71" si="236">($D$54/12)*T125</f>
        <v>0</v>
      </c>
      <c r="U71" s="12">
        <f t="shared" si="236"/>
        <v>0</v>
      </c>
      <c r="V71" s="12">
        <f t="shared" si="236"/>
        <v>0</v>
      </c>
      <c r="W71" s="12">
        <f t="shared" si="236"/>
        <v>0</v>
      </c>
      <c r="X71" s="12">
        <f t="shared" si="236"/>
        <v>0</v>
      </c>
      <c r="Y71" s="12">
        <f t="shared" si="236"/>
        <v>0</v>
      </c>
      <c r="Z71" s="12">
        <f t="shared" si="236"/>
        <v>0</v>
      </c>
      <c r="AA71" s="12">
        <f t="shared" si="236"/>
        <v>0</v>
      </c>
      <c r="AB71" s="12">
        <f t="shared" si="236"/>
        <v>0</v>
      </c>
      <c r="AC71" s="12">
        <f t="shared" si="236"/>
        <v>0</v>
      </c>
      <c r="AD71" s="12">
        <f t="shared" si="236"/>
        <v>0</v>
      </c>
      <c r="AE71" s="12">
        <f t="shared" si="236"/>
        <v>0</v>
      </c>
      <c r="AF71" s="12">
        <f t="shared" ref="AF71:AQ71" si="237">($E$54/12)*AF125</f>
        <v>0</v>
      </c>
      <c r="AG71" s="12">
        <f t="shared" si="237"/>
        <v>0</v>
      </c>
      <c r="AH71" s="12">
        <f t="shared" si="237"/>
        <v>0</v>
      </c>
      <c r="AI71" s="12">
        <f t="shared" si="237"/>
        <v>0</v>
      </c>
      <c r="AJ71" s="12">
        <f t="shared" si="237"/>
        <v>0</v>
      </c>
      <c r="AK71" s="12">
        <f t="shared" si="237"/>
        <v>0</v>
      </c>
      <c r="AL71" s="12">
        <f t="shared" si="237"/>
        <v>0</v>
      </c>
      <c r="AM71" s="12">
        <f t="shared" si="237"/>
        <v>0</v>
      </c>
      <c r="AN71" s="12">
        <f t="shared" si="237"/>
        <v>0</v>
      </c>
      <c r="AO71" s="12">
        <f t="shared" si="237"/>
        <v>0</v>
      </c>
      <c r="AP71" s="12">
        <f t="shared" si="237"/>
        <v>0</v>
      </c>
      <c r="AQ71" s="12">
        <f t="shared" si="237"/>
        <v>0</v>
      </c>
      <c r="AR71" s="12">
        <f t="shared" ref="AR71:BC71" si="238">($F$54/12)*AR125</f>
        <v>0</v>
      </c>
      <c r="AS71" s="12">
        <f t="shared" si="238"/>
        <v>0</v>
      </c>
      <c r="AT71" s="12">
        <f t="shared" si="238"/>
        <v>0</v>
      </c>
      <c r="AU71" s="12">
        <f t="shared" si="238"/>
        <v>0</v>
      </c>
      <c r="AV71" s="12">
        <f t="shared" si="238"/>
        <v>0</v>
      </c>
      <c r="AW71" s="12">
        <f t="shared" si="238"/>
        <v>0</v>
      </c>
      <c r="AX71" s="12">
        <f t="shared" si="238"/>
        <v>0</v>
      </c>
      <c r="AY71" s="12">
        <f t="shared" si="238"/>
        <v>0</v>
      </c>
      <c r="AZ71" s="12">
        <f t="shared" si="238"/>
        <v>0</v>
      </c>
      <c r="BA71" s="12">
        <f t="shared" si="238"/>
        <v>0</v>
      </c>
      <c r="BB71" s="12">
        <f t="shared" si="238"/>
        <v>0</v>
      </c>
      <c r="BC71" s="12">
        <f t="shared" si="238"/>
        <v>0</v>
      </c>
      <c r="BD71" s="12">
        <f t="shared" ref="BD71:BO71" si="239">($G$54/12)*BD125</f>
        <v>0</v>
      </c>
      <c r="BE71" s="12">
        <f t="shared" si="239"/>
        <v>0</v>
      </c>
      <c r="BF71" s="12">
        <f t="shared" si="239"/>
        <v>0</v>
      </c>
      <c r="BG71" s="12">
        <f t="shared" si="239"/>
        <v>0</v>
      </c>
      <c r="BH71" s="12">
        <f t="shared" si="239"/>
        <v>0</v>
      </c>
      <c r="BI71" s="12">
        <f t="shared" si="239"/>
        <v>0</v>
      </c>
      <c r="BJ71" s="12">
        <f t="shared" si="239"/>
        <v>0</v>
      </c>
      <c r="BK71" s="12">
        <f t="shared" si="239"/>
        <v>0</v>
      </c>
      <c r="BL71" s="12">
        <f t="shared" si="239"/>
        <v>0</v>
      </c>
      <c r="BM71" s="12">
        <f t="shared" si="239"/>
        <v>0</v>
      </c>
      <c r="BN71" s="12">
        <f t="shared" si="239"/>
        <v>0</v>
      </c>
      <c r="BO71" s="12">
        <f t="shared" si="239"/>
        <v>0</v>
      </c>
    </row>
    <row r="72" ht="15.75" customHeight="1">
      <c r="A72" s="76" t="s">
        <v>384</v>
      </c>
      <c r="B72" s="76"/>
      <c r="C72" s="70"/>
      <c r="D72" s="70"/>
      <c r="E72" s="70"/>
      <c r="F72" s="70"/>
      <c r="G72" s="70"/>
      <c r="H72" s="181">
        <f t="shared" ref="H72:BO72" si="240">SUM(H54:H69)</f>
        <v>12500</v>
      </c>
      <c r="I72" s="181">
        <f t="shared" si="240"/>
        <v>50000</v>
      </c>
      <c r="J72" s="181">
        <f t="shared" si="240"/>
        <v>50000</v>
      </c>
      <c r="K72" s="181">
        <f t="shared" si="240"/>
        <v>62500</v>
      </c>
      <c r="L72" s="181">
        <f t="shared" si="240"/>
        <v>75000</v>
      </c>
      <c r="M72" s="181">
        <f t="shared" si="240"/>
        <v>85833.33333</v>
      </c>
      <c r="N72" s="181">
        <f t="shared" si="240"/>
        <v>0</v>
      </c>
      <c r="O72" s="181">
        <f t="shared" si="240"/>
        <v>0</v>
      </c>
      <c r="P72" s="181">
        <f t="shared" si="240"/>
        <v>0</v>
      </c>
      <c r="Q72" s="181">
        <f t="shared" si="240"/>
        <v>0</v>
      </c>
      <c r="R72" s="181">
        <f t="shared" si="240"/>
        <v>0</v>
      </c>
      <c r="S72" s="181">
        <f t="shared" si="240"/>
        <v>0</v>
      </c>
      <c r="T72" s="181">
        <f t="shared" si="240"/>
        <v>0</v>
      </c>
      <c r="U72" s="181">
        <f t="shared" si="240"/>
        <v>0</v>
      </c>
      <c r="V72" s="181">
        <f t="shared" si="240"/>
        <v>0</v>
      </c>
      <c r="W72" s="181">
        <f t="shared" si="240"/>
        <v>0</v>
      </c>
      <c r="X72" s="181">
        <f t="shared" si="240"/>
        <v>0</v>
      </c>
      <c r="Y72" s="181">
        <f t="shared" si="240"/>
        <v>0</v>
      </c>
      <c r="Z72" s="181">
        <f t="shared" si="240"/>
        <v>0</v>
      </c>
      <c r="AA72" s="181">
        <f t="shared" si="240"/>
        <v>0</v>
      </c>
      <c r="AB72" s="181">
        <f t="shared" si="240"/>
        <v>0</v>
      </c>
      <c r="AC72" s="181">
        <f t="shared" si="240"/>
        <v>0</v>
      </c>
      <c r="AD72" s="181">
        <f t="shared" si="240"/>
        <v>0</v>
      </c>
      <c r="AE72" s="181">
        <f t="shared" si="240"/>
        <v>0</v>
      </c>
      <c r="AF72" s="181">
        <f t="shared" si="240"/>
        <v>0</v>
      </c>
      <c r="AG72" s="181">
        <f t="shared" si="240"/>
        <v>0</v>
      </c>
      <c r="AH72" s="181">
        <f t="shared" si="240"/>
        <v>0</v>
      </c>
      <c r="AI72" s="181">
        <f t="shared" si="240"/>
        <v>0</v>
      </c>
      <c r="AJ72" s="181">
        <f t="shared" si="240"/>
        <v>0</v>
      </c>
      <c r="AK72" s="181">
        <f t="shared" si="240"/>
        <v>0</v>
      </c>
      <c r="AL72" s="181">
        <f t="shared" si="240"/>
        <v>0</v>
      </c>
      <c r="AM72" s="181">
        <f t="shared" si="240"/>
        <v>0</v>
      </c>
      <c r="AN72" s="181">
        <f t="shared" si="240"/>
        <v>0</v>
      </c>
      <c r="AO72" s="181">
        <f t="shared" si="240"/>
        <v>0</v>
      </c>
      <c r="AP72" s="181">
        <f t="shared" si="240"/>
        <v>0</v>
      </c>
      <c r="AQ72" s="181">
        <f t="shared" si="240"/>
        <v>0</v>
      </c>
      <c r="AR72" s="181">
        <f t="shared" si="240"/>
        <v>0</v>
      </c>
      <c r="AS72" s="181">
        <f t="shared" si="240"/>
        <v>0</v>
      </c>
      <c r="AT72" s="181">
        <f t="shared" si="240"/>
        <v>0</v>
      </c>
      <c r="AU72" s="181">
        <f t="shared" si="240"/>
        <v>0</v>
      </c>
      <c r="AV72" s="181">
        <f t="shared" si="240"/>
        <v>0</v>
      </c>
      <c r="AW72" s="181">
        <f t="shared" si="240"/>
        <v>0</v>
      </c>
      <c r="AX72" s="181">
        <f t="shared" si="240"/>
        <v>0</v>
      </c>
      <c r="AY72" s="181">
        <f t="shared" si="240"/>
        <v>0</v>
      </c>
      <c r="AZ72" s="181">
        <f t="shared" si="240"/>
        <v>0</v>
      </c>
      <c r="BA72" s="181">
        <f t="shared" si="240"/>
        <v>0</v>
      </c>
      <c r="BB72" s="181">
        <f t="shared" si="240"/>
        <v>0</v>
      </c>
      <c r="BC72" s="181">
        <f t="shared" si="240"/>
        <v>0</v>
      </c>
      <c r="BD72" s="181">
        <f t="shared" si="240"/>
        <v>0</v>
      </c>
      <c r="BE72" s="181">
        <f t="shared" si="240"/>
        <v>0</v>
      </c>
      <c r="BF72" s="181">
        <f t="shared" si="240"/>
        <v>0</v>
      </c>
      <c r="BG72" s="181">
        <f t="shared" si="240"/>
        <v>0</v>
      </c>
      <c r="BH72" s="181">
        <f t="shared" si="240"/>
        <v>0</v>
      </c>
      <c r="BI72" s="181">
        <f t="shared" si="240"/>
        <v>0</v>
      </c>
      <c r="BJ72" s="181">
        <f t="shared" si="240"/>
        <v>0</v>
      </c>
      <c r="BK72" s="181">
        <f t="shared" si="240"/>
        <v>0</v>
      </c>
      <c r="BL72" s="181">
        <f t="shared" si="240"/>
        <v>0</v>
      </c>
      <c r="BM72" s="181">
        <f t="shared" si="240"/>
        <v>0</v>
      </c>
      <c r="BN72" s="181">
        <f t="shared" si="240"/>
        <v>0</v>
      </c>
      <c r="BO72" s="181">
        <f t="shared" si="240"/>
        <v>0</v>
      </c>
    </row>
    <row r="73" ht="15.75" customHeight="1">
      <c r="A73" s="76"/>
      <c r="B73" s="76"/>
      <c r="C73" s="70"/>
      <c r="D73" s="70"/>
      <c r="E73" s="70"/>
      <c r="F73" s="70"/>
      <c r="G73" s="70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  <c r="BI73" s="166"/>
      <c r="BJ73" s="166"/>
      <c r="BK73" s="166"/>
      <c r="BL73" s="166"/>
      <c r="BM73" s="166"/>
      <c r="BN73" s="166"/>
      <c r="BO73" s="166"/>
    </row>
    <row r="74" ht="15.75" customHeight="1">
      <c r="A74" s="76"/>
      <c r="B74" s="76"/>
      <c r="C74" s="70"/>
      <c r="D74" s="70"/>
      <c r="E74" s="70"/>
      <c r="F74" s="70"/>
      <c r="G74" s="70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</row>
    <row r="75" ht="15.75" customHeight="1">
      <c r="A75" s="76" t="s">
        <v>222</v>
      </c>
      <c r="B75" s="76"/>
      <c r="C75" s="70"/>
      <c r="D75" s="70"/>
      <c r="E75" s="70"/>
      <c r="F75" s="70"/>
      <c r="G75" s="70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</row>
    <row r="76" ht="15.75" customHeight="1">
      <c r="A76" s="71" t="s">
        <v>221</v>
      </c>
      <c r="B76" s="71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</row>
    <row r="77" ht="15.75" customHeight="1">
      <c r="A77" s="79" t="s">
        <v>223</v>
      </c>
      <c r="B77" s="79"/>
      <c r="C77" s="110"/>
      <c r="D77" s="110"/>
      <c r="E77" s="110"/>
      <c r="F77" s="110"/>
      <c r="G77" s="110"/>
      <c r="H77" s="178">
        <f>+H89</f>
        <v>1.25</v>
      </c>
      <c r="I77" s="178">
        <f t="shared" ref="I77:BO77" si="241">+I89-H89</f>
        <v>0</v>
      </c>
      <c r="J77" s="178">
        <f t="shared" si="241"/>
        <v>0</v>
      </c>
      <c r="K77" s="178">
        <f t="shared" si="241"/>
        <v>0.25</v>
      </c>
      <c r="L77" s="178">
        <f t="shared" si="241"/>
        <v>0</v>
      </c>
      <c r="M77" s="178">
        <f t="shared" si="241"/>
        <v>2.5</v>
      </c>
      <c r="N77" s="178">
        <f t="shared" si="241"/>
        <v>-4</v>
      </c>
      <c r="O77" s="178">
        <f t="shared" si="241"/>
        <v>0</v>
      </c>
      <c r="P77" s="178">
        <f t="shared" si="241"/>
        <v>0</v>
      </c>
      <c r="Q77" s="178">
        <f t="shared" si="241"/>
        <v>0</v>
      </c>
      <c r="R77" s="178">
        <f t="shared" si="241"/>
        <v>0</v>
      </c>
      <c r="S77" s="178">
        <f t="shared" si="241"/>
        <v>0</v>
      </c>
      <c r="T77" s="178">
        <f t="shared" si="241"/>
        <v>0</v>
      </c>
      <c r="U77" s="178">
        <f t="shared" si="241"/>
        <v>0</v>
      </c>
      <c r="V77" s="178">
        <f t="shared" si="241"/>
        <v>0</v>
      </c>
      <c r="W77" s="178">
        <f t="shared" si="241"/>
        <v>0</v>
      </c>
      <c r="X77" s="178">
        <f t="shared" si="241"/>
        <v>0</v>
      </c>
      <c r="Y77" s="178">
        <f t="shared" si="241"/>
        <v>0</v>
      </c>
      <c r="Z77" s="178">
        <f t="shared" si="241"/>
        <v>0</v>
      </c>
      <c r="AA77" s="178">
        <f t="shared" si="241"/>
        <v>0</v>
      </c>
      <c r="AB77" s="178">
        <f t="shared" si="241"/>
        <v>0</v>
      </c>
      <c r="AC77" s="178">
        <f t="shared" si="241"/>
        <v>0</v>
      </c>
      <c r="AD77" s="178">
        <f t="shared" si="241"/>
        <v>0</v>
      </c>
      <c r="AE77" s="178">
        <f t="shared" si="241"/>
        <v>0</v>
      </c>
      <c r="AF77" s="178">
        <f t="shared" si="241"/>
        <v>0</v>
      </c>
      <c r="AG77" s="178">
        <f t="shared" si="241"/>
        <v>0</v>
      </c>
      <c r="AH77" s="178">
        <f t="shared" si="241"/>
        <v>0</v>
      </c>
      <c r="AI77" s="178">
        <f t="shared" si="241"/>
        <v>0</v>
      </c>
      <c r="AJ77" s="178">
        <f t="shared" si="241"/>
        <v>0</v>
      </c>
      <c r="AK77" s="178">
        <f t="shared" si="241"/>
        <v>0</v>
      </c>
      <c r="AL77" s="178">
        <f t="shared" si="241"/>
        <v>0</v>
      </c>
      <c r="AM77" s="178">
        <f t="shared" si="241"/>
        <v>0</v>
      </c>
      <c r="AN77" s="178">
        <f t="shared" si="241"/>
        <v>0</v>
      </c>
      <c r="AO77" s="178">
        <f t="shared" si="241"/>
        <v>0</v>
      </c>
      <c r="AP77" s="178">
        <f t="shared" si="241"/>
        <v>0</v>
      </c>
      <c r="AQ77" s="178">
        <f t="shared" si="241"/>
        <v>0</v>
      </c>
      <c r="AR77" s="178">
        <f t="shared" si="241"/>
        <v>0</v>
      </c>
      <c r="AS77" s="178">
        <f t="shared" si="241"/>
        <v>0</v>
      </c>
      <c r="AT77" s="178">
        <f t="shared" si="241"/>
        <v>0</v>
      </c>
      <c r="AU77" s="178">
        <f t="shared" si="241"/>
        <v>0</v>
      </c>
      <c r="AV77" s="178">
        <f t="shared" si="241"/>
        <v>0</v>
      </c>
      <c r="AW77" s="178">
        <f t="shared" si="241"/>
        <v>0</v>
      </c>
      <c r="AX77" s="178">
        <f t="shared" si="241"/>
        <v>0</v>
      </c>
      <c r="AY77" s="178">
        <f t="shared" si="241"/>
        <v>0</v>
      </c>
      <c r="AZ77" s="178">
        <f t="shared" si="241"/>
        <v>0</v>
      </c>
      <c r="BA77" s="178">
        <f t="shared" si="241"/>
        <v>0</v>
      </c>
      <c r="BB77" s="178">
        <f t="shared" si="241"/>
        <v>0</v>
      </c>
      <c r="BC77" s="178">
        <f t="shared" si="241"/>
        <v>0</v>
      </c>
      <c r="BD77" s="178">
        <f t="shared" si="241"/>
        <v>0</v>
      </c>
      <c r="BE77" s="178">
        <f t="shared" si="241"/>
        <v>0</v>
      </c>
      <c r="BF77" s="178">
        <f t="shared" si="241"/>
        <v>0</v>
      </c>
      <c r="BG77" s="178">
        <f t="shared" si="241"/>
        <v>0</v>
      </c>
      <c r="BH77" s="178">
        <f t="shared" si="241"/>
        <v>0</v>
      </c>
      <c r="BI77" s="178">
        <f t="shared" si="241"/>
        <v>0</v>
      </c>
      <c r="BJ77" s="178">
        <f t="shared" si="241"/>
        <v>0</v>
      </c>
      <c r="BK77" s="178">
        <f t="shared" si="241"/>
        <v>0</v>
      </c>
      <c r="BL77" s="178">
        <f t="shared" si="241"/>
        <v>0</v>
      </c>
      <c r="BM77" s="178">
        <f t="shared" si="241"/>
        <v>0</v>
      </c>
      <c r="BN77" s="178">
        <f t="shared" si="241"/>
        <v>0</v>
      </c>
      <c r="BO77" s="178">
        <f t="shared" si="241"/>
        <v>0</v>
      </c>
    </row>
    <row r="78" ht="15.75" customHeight="1">
      <c r="A78" s="79" t="s">
        <v>224</v>
      </c>
      <c r="B78" s="79"/>
      <c r="C78" s="110"/>
      <c r="D78" s="110"/>
      <c r="E78" s="110"/>
      <c r="F78" s="110"/>
      <c r="G78" s="110"/>
      <c r="H78" s="178">
        <v>0.0</v>
      </c>
      <c r="I78" s="178">
        <v>0.0</v>
      </c>
      <c r="J78" s="178">
        <v>0.0</v>
      </c>
      <c r="K78" s="178">
        <v>0.0</v>
      </c>
      <c r="L78" s="178">
        <v>0.0</v>
      </c>
      <c r="M78" s="178">
        <v>0.0</v>
      </c>
      <c r="N78" s="178">
        <v>0.0</v>
      </c>
      <c r="O78" s="178">
        <v>0.0</v>
      </c>
      <c r="P78" s="178">
        <v>0.0</v>
      </c>
      <c r="Q78" s="178">
        <v>0.0</v>
      </c>
      <c r="R78" s="178">
        <v>0.0</v>
      </c>
      <c r="S78" s="178">
        <v>0.0</v>
      </c>
      <c r="T78" s="178">
        <v>0.0</v>
      </c>
      <c r="U78" s="178">
        <v>0.0</v>
      </c>
      <c r="V78" s="178">
        <v>0.0</v>
      </c>
      <c r="W78" s="178">
        <v>0.0</v>
      </c>
      <c r="X78" s="178">
        <v>0.0</v>
      </c>
      <c r="Y78" s="178">
        <v>0.0</v>
      </c>
      <c r="Z78" s="178">
        <v>0.0</v>
      </c>
      <c r="AA78" s="178">
        <v>0.0</v>
      </c>
      <c r="AB78" s="178">
        <v>0.0</v>
      </c>
      <c r="AC78" s="178">
        <v>0.0</v>
      </c>
      <c r="AD78" s="178">
        <v>0.0</v>
      </c>
      <c r="AE78" s="178">
        <v>0.0</v>
      </c>
      <c r="AF78" s="178">
        <v>0.0</v>
      </c>
      <c r="AG78" s="178">
        <v>0.0</v>
      </c>
      <c r="AH78" s="178">
        <v>0.0</v>
      </c>
      <c r="AI78" s="178">
        <v>0.0</v>
      </c>
      <c r="AJ78" s="178">
        <v>0.0</v>
      </c>
      <c r="AK78" s="178">
        <v>0.0</v>
      </c>
      <c r="AL78" s="178">
        <v>0.0</v>
      </c>
      <c r="AM78" s="178">
        <v>0.0</v>
      </c>
      <c r="AN78" s="178">
        <v>0.0</v>
      </c>
      <c r="AO78" s="178">
        <v>0.0</v>
      </c>
      <c r="AP78" s="178">
        <v>0.0</v>
      </c>
      <c r="AQ78" s="178">
        <v>0.0</v>
      </c>
      <c r="AR78" s="178">
        <v>0.0</v>
      </c>
      <c r="AS78" s="178">
        <v>0.0</v>
      </c>
      <c r="AT78" s="178">
        <v>0.0</v>
      </c>
      <c r="AU78" s="178">
        <v>0.0</v>
      </c>
      <c r="AV78" s="178">
        <v>0.0</v>
      </c>
      <c r="AW78" s="178">
        <v>0.0</v>
      </c>
      <c r="AX78" s="178">
        <v>0.0</v>
      </c>
      <c r="AY78" s="178">
        <v>0.0</v>
      </c>
      <c r="AZ78" s="178">
        <v>0.0</v>
      </c>
      <c r="BA78" s="178">
        <v>0.0</v>
      </c>
      <c r="BB78" s="178">
        <v>0.0</v>
      </c>
      <c r="BC78" s="178">
        <v>0.0</v>
      </c>
      <c r="BD78" s="178">
        <v>0.0</v>
      </c>
      <c r="BE78" s="178">
        <v>0.0</v>
      </c>
      <c r="BF78" s="178">
        <v>0.0</v>
      </c>
      <c r="BG78" s="178">
        <v>0.0</v>
      </c>
      <c r="BH78" s="178">
        <v>0.0</v>
      </c>
      <c r="BI78" s="178">
        <v>0.0</v>
      </c>
      <c r="BJ78" s="178">
        <v>0.0</v>
      </c>
      <c r="BK78" s="178">
        <v>0.0</v>
      </c>
      <c r="BL78" s="178">
        <v>0.0</v>
      </c>
      <c r="BM78" s="178">
        <v>0.0</v>
      </c>
      <c r="BN78" s="178">
        <v>0.0</v>
      </c>
      <c r="BO78" s="178">
        <v>0.0</v>
      </c>
    </row>
    <row r="79" ht="15.75" customHeight="1">
      <c r="A79" s="76" t="s">
        <v>225</v>
      </c>
      <c r="B79" s="76" t="s">
        <v>226</v>
      </c>
      <c r="C79" s="179"/>
      <c r="D79" s="70"/>
      <c r="E79" s="70"/>
      <c r="F79" s="70"/>
      <c r="G79" s="70"/>
      <c r="H79" s="180">
        <f>SUM(H77:H78)</f>
        <v>1.25</v>
      </c>
      <c r="I79" s="180">
        <f t="shared" ref="I79:BO79" si="242">SUM(I77:I78)+H79</f>
        <v>1.25</v>
      </c>
      <c r="J79" s="180">
        <f t="shared" si="242"/>
        <v>1.25</v>
      </c>
      <c r="K79" s="180">
        <f t="shared" si="242"/>
        <v>1.5</v>
      </c>
      <c r="L79" s="180">
        <f t="shared" si="242"/>
        <v>1.5</v>
      </c>
      <c r="M79" s="180">
        <f t="shared" si="242"/>
        <v>4</v>
      </c>
      <c r="N79" s="180">
        <f t="shared" si="242"/>
        <v>0</v>
      </c>
      <c r="O79" s="180">
        <f t="shared" si="242"/>
        <v>0</v>
      </c>
      <c r="P79" s="180">
        <f t="shared" si="242"/>
        <v>0</v>
      </c>
      <c r="Q79" s="180">
        <f t="shared" si="242"/>
        <v>0</v>
      </c>
      <c r="R79" s="180">
        <f t="shared" si="242"/>
        <v>0</v>
      </c>
      <c r="S79" s="180">
        <f t="shared" si="242"/>
        <v>0</v>
      </c>
      <c r="T79" s="180">
        <f t="shared" si="242"/>
        <v>0</v>
      </c>
      <c r="U79" s="180">
        <f t="shared" si="242"/>
        <v>0</v>
      </c>
      <c r="V79" s="180">
        <f t="shared" si="242"/>
        <v>0</v>
      </c>
      <c r="W79" s="180">
        <f t="shared" si="242"/>
        <v>0</v>
      </c>
      <c r="X79" s="180">
        <f t="shared" si="242"/>
        <v>0</v>
      </c>
      <c r="Y79" s="180">
        <f t="shared" si="242"/>
        <v>0</v>
      </c>
      <c r="Z79" s="180">
        <f t="shared" si="242"/>
        <v>0</v>
      </c>
      <c r="AA79" s="180">
        <f t="shared" si="242"/>
        <v>0</v>
      </c>
      <c r="AB79" s="180">
        <f t="shared" si="242"/>
        <v>0</v>
      </c>
      <c r="AC79" s="180">
        <f t="shared" si="242"/>
        <v>0</v>
      </c>
      <c r="AD79" s="180">
        <f t="shared" si="242"/>
        <v>0</v>
      </c>
      <c r="AE79" s="180">
        <f t="shared" si="242"/>
        <v>0</v>
      </c>
      <c r="AF79" s="180">
        <f t="shared" si="242"/>
        <v>0</v>
      </c>
      <c r="AG79" s="180">
        <f t="shared" si="242"/>
        <v>0</v>
      </c>
      <c r="AH79" s="180">
        <f t="shared" si="242"/>
        <v>0</v>
      </c>
      <c r="AI79" s="180">
        <f t="shared" si="242"/>
        <v>0</v>
      </c>
      <c r="AJ79" s="180">
        <f t="shared" si="242"/>
        <v>0</v>
      </c>
      <c r="AK79" s="180">
        <f t="shared" si="242"/>
        <v>0</v>
      </c>
      <c r="AL79" s="180">
        <f t="shared" si="242"/>
        <v>0</v>
      </c>
      <c r="AM79" s="180">
        <f t="shared" si="242"/>
        <v>0</v>
      </c>
      <c r="AN79" s="180">
        <f t="shared" si="242"/>
        <v>0</v>
      </c>
      <c r="AO79" s="180">
        <f t="shared" si="242"/>
        <v>0</v>
      </c>
      <c r="AP79" s="180">
        <f t="shared" si="242"/>
        <v>0</v>
      </c>
      <c r="AQ79" s="180">
        <f t="shared" si="242"/>
        <v>0</v>
      </c>
      <c r="AR79" s="180">
        <f t="shared" si="242"/>
        <v>0</v>
      </c>
      <c r="AS79" s="180">
        <f t="shared" si="242"/>
        <v>0</v>
      </c>
      <c r="AT79" s="180">
        <f t="shared" si="242"/>
        <v>0</v>
      </c>
      <c r="AU79" s="180">
        <f t="shared" si="242"/>
        <v>0</v>
      </c>
      <c r="AV79" s="180">
        <f t="shared" si="242"/>
        <v>0</v>
      </c>
      <c r="AW79" s="180">
        <f t="shared" si="242"/>
        <v>0</v>
      </c>
      <c r="AX79" s="180">
        <f t="shared" si="242"/>
        <v>0</v>
      </c>
      <c r="AY79" s="180">
        <f t="shared" si="242"/>
        <v>0</v>
      </c>
      <c r="AZ79" s="180">
        <f t="shared" si="242"/>
        <v>0</v>
      </c>
      <c r="BA79" s="180">
        <f t="shared" si="242"/>
        <v>0</v>
      </c>
      <c r="BB79" s="180">
        <f t="shared" si="242"/>
        <v>0</v>
      </c>
      <c r="BC79" s="180">
        <f t="shared" si="242"/>
        <v>0</v>
      </c>
      <c r="BD79" s="180">
        <f t="shared" si="242"/>
        <v>0</v>
      </c>
      <c r="BE79" s="180">
        <f t="shared" si="242"/>
        <v>0</v>
      </c>
      <c r="BF79" s="180">
        <f t="shared" si="242"/>
        <v>0</v>
      </c>
      <c r="BG79" s="180">
        <f t="shared" si="242"/>
        <v>0</v>
      </c>
      <c r="BH79" s="180">
        <f t="shared" si="242"/>
        <v>0</v>
      </c>
      <c r="BI79" s="180">
        <f t="shared" si="242"/>
        <v>0</v>
      </c>
      <c r="BJ79" s="180">
        <f t="shared" si="242"/>
        <v>0</v>
      </c>
      <c r="BK79" s="180">
        <f t="shared" si="242"/>
        <v>0</v>
      </c>
      <c r="BL79" s="180">
        <f t="shared" si="242"/>
        <v>0</v>
      </c>
      <c r="BM79" s="180">
        <f t="shared" si="242"/>
        <v>0</v>
      </c>
      <c r="BN79" s="180">
        <f t="shared" si="242"/>
        <v>0</v>
      </c>
      <c r="BO79" s="180">
        <f t="shared" si="242"/>
        <v>0</v>
      </c>
    </row>
    <row r="80" ht="15.75" customHeight="1">
      <c r="A80" s="4" t="str">
        <f t="shared" ref="A80:A88" si="245">A26</f>
        <v>G&amp;A Contractor 1</v>
      </c>
      <c r="B80" s="185" t="s">
        <v>5</v>
      </c>
      <c r="C80" s="186">
        <f t="shared" ref="C80:C88" si="246">S80</f>
        <v>0</v>
      </c>
      <c r="D80" s="186">
        <f t="shared" ref="D80:D88" si="247">AE80</f>
        <v>0</v>
      </c>
      <c r="E80" s="186">
        <f t="shared" ref="E80:E88" si="248">+AQ80</f>
        <v>0</v>
      </c>
      <c r="F80" s="186">
        <f t="shared" ref="F80:F88" si="249">BC80</f>
        <v>0</v>
      </c>
      <c r="G80" s="186">
        <f t="shared" ref="G80:G88" si="250">+BO80</f>
        <v>0</v>
      </c>
      <c r="H80" s="202">
        <v>0.5</v>
      </c>
      <c r="I80" s="188">
        <f t="shared" ref="I80:L80" si="243">+H80</f>
        <v>0.5</v>
      </c>
      <c r="J80" s="188">
        <f t="shared" si="243"/>
        <v>0.5</v>
      </c>
      <c r="K80" s="188">
        <f t="shared" si="243"/>
        <v>0.5</v>
      </c>
      <c r="L80" s="188">
        <f t="shared" si="243"/>
        <v>0.5</v>
      </c>
      <c r="M80" s="202">
        <v>1.0</v>
      </c>
      <c r="N80" s="188">
        <v>0.0</v>
      </c>
      <c r="O80" s="188">
        <f t="shared" ref="O80:BO80" si="244">+N80</f>
        <v>0</v>
      </c>
      <c r="P80" s="188">
        <f t="shared" si="244"/>
        <v>0</v>
      </c>
      <c r="Q80" s="188">
        <f t="shared" si="244"/>
        <v>0</v>
      </c>
      <c r="R80" s="188">
        <f t="shared" si="244"/>
        <v>0</v>
      </c>
      <c r="S80" s="188">
        <f t="shared" si="244"/>
        <v>0</v>
      </c>
      <c r="T80" s="188">
        <f t="shared" si="244"/>
        <v>0</v>
      </c>
      <c r="U80" s="188">
        <f t="shared" si="244"/>
        <v>0</v>
      </c>
      <c r="V80" s="188">
        <f t="shared" si="244"/>
        <v>0</v>
      </c>
      <c r="W80" s="188">
        <f t="shared" si="244"/>
        <v>0</v>
      </c>
      <c r="X80" s="188">
        <f t="shared" si="244"/>
        <v>0</v>
      </c>
      <c r="Y80" s="188">
        <f t="shared" si="244"/>
        <v>0</v>
      </c>
      <c r="Z80" s="188">
        <f t="shared" si="244"/>
        <v>0</v>
      </c>
      <c r="AA80" s="188">
        <f t="shared" si="244"/>
        <v>0</v>
      </c>
      <c r="AB80" s="188">
        <f t="shared" si="244"/>
        <v>0</v>
      </c>
      <c r="AC80" s="188">
        <f t="shared" si="244"/>
        <v>0</v>
      </c>
      <c r="AD80" s="188">
        <f t="shared" si="244"/>
        <v>0</v>
      </c>
      <c r="AE80" s="188">
        <f t="shared" si="244"/>
        <v>0</v>
      </c>
      <c r="AF80" s="188">
        <f t="shared" si="244"/>
        <v>0</v>
      </c>
      <c r="AG80" s="188">
        <f t="shared" si="244"/>
        <v>0</v>
      </c>
      <c r="AH80" s="188">
        <f t="shared" si="244"/>
        <v>0</v>
      </c>
      <c r="AI80" s="188">
        <f t="shared" si="244"/>
        <v>0</v>
      </c>
      <c r="AJ80" s="188">
        <f t="shared" si="244"/>
        <v>0</v>
      </c>
      <c r="AK80" s="188">
        <f t="shared" si="244"/>
        <v>0</v>
      </c>
      <c r="AL80" s="188">
        <f t="shared" si="244"/>
        <v>0</v>
      </c>
      <c r="AM80" s="188">
        <f t="shared" si="244"/>
        <v>0</v>
      </c>
      <c r="AN80" s="188">
        <f t="shared" si="244"/>
        <v>0</v>
      </c>
      <c r="AO80" s="188">
        <f t="shared" si="244"/>
        <v>0</v>
      </c>
      <c r="AP80" s="188">
        <f t="shared" si="244"/>
        <v>0</v>
      </c>
      <c r="AQ80" s="188">
        <f t="shared" si="244"/>
        <v>0</v>
      </c>
      <c r="AR80" s="188">
        <f t="shared" si="244"/>
        <v>0</v>
      </c>
      <c r="AS80" s="188">
        <f t="shared" si="244"/>
        <v>0</v>
      </c>
      <c r="AT80" s="188">
        <f t="shared" si="244"/>
        <v>0</v>
      </c>
      <c r="AU80" s="188">
        <f t="shared" si="244"/>
        <v>0</v>
      </c>
      <c r="AV80" s="188">
        <f t="shared" si="244"/>
        <v>0</v>
      </c>
      <c r="AW80" s="188">
        <f t="shared" si="244"/>
        <v>0</v>
      </c>
      <c r="AX80" s="188">
        <f t="shared" si="244"/>
        <v>0</v>
      </c>
      <c r="AY80" s="188">
        <f t="shared" si="244"/>
        <v>0</v>
      </c>
      <c r="AZ80" s="188">
        <f t="shared" si="244"/>
        <v>0</v>
      </c>
      <c r="BA80" s="188">
        <f t="shared" si="244"/>
        <v>0</v>
      </c>
      <c r="BB80" s="188">
        <f t="shared" si="244"/>
        <v>0</v>
      </c>
      <c r="BC80" s="188">
        <f t="shared" si="244"/>
        <v>0</v>
      </c>
      <c r="BD80" s="188">
        <f t="shared" si="244"/>
        <v>0</v>
      </c>
      <c r="BE80" s="188">
        <f t="shared" si="244"/>
        <v>0</v>
      </c>
      <c r="BF80" s="188">
        <f t="shared" si="244"/>
        <v>0</v>
      </c>
      <c r="BG80" s="188">
        <f t="shared" si="244"/>
        <v>0</v>
      </c>
      <c r="BH80" s="188">
        <f t="shared" si="244"/>
        <v>0</v>
      </c>
      <c r="BI80" s="188">
        <f t="shared" si="244"/>
        <v>0</v>
      </c>
      <c r="BJ80" s="188">
        <f t="shared" si="244"/>
        <v>0</v>
      </c>
      <c r="BK80" s="188">
        <f t="shared" si="244"/>
        <v>0</v>
      </c>
      <c r="BL80" s="188">
        <f t="shared" si="244"/>
        <v>0</v>
      </c>
      <c r="BM80" s="188">
        <f t="shared" si="244"/>
        <v>0</v>
      </c>
      <c r="BN80" s="188">
        <f t="shared" si="244"/>
        <v>0</v>
      </c>
      <c r="BO80" s="188">
        <f t="shared" si="244"/>
        <v>0</v>
      </c>
    </row>
    <row r="81" ht="15.75" customHeight="1">
      <c r="A81" s="4" t="str">
        <f t="shared" si="245"/>
        <v>G&amp;A Contractor 2</v>
      </c>
      <c r="B81" s="185" t="s">
        <v>5</v>
      </c>
      <c r="C81" s="186">
        <f t="shared" si="246"/>
        <v>0</v>
      </c>
      <c r="D81" s="186">
        <f t="shared" si="247"/>
        <v>0</v>
      </c>
      <c r="E81" s="186">
        <f t="shared" si="248"/>
        <v>0</v>
      </c>
      <c r="F81" s="186">
        <f t="shared" si="249"/>
        <v>0</v>
      </c>
      <c r="G81" s="186">
        <f t="shared" si="250"/>
        <v>0</v>
      </c>
      <c r="H81" s="202">
        <v>0.75</v>
      </c>
      <c r="I81" s="188">
        <f t="shared" ref="I81:J81" si="251">+H81</f>
        <v>0.75</v>
      </c>
      <c r="J81" s="188">
        <f t="shared" si="251"/>
        <v>0.75</v>
      </c>
      <c r="K81" s="202">
        <v>1.0</v>
      </c>
      <c r="L81" s="188">
        <f t="shared" ref="L81:M81" si="252">+K81</f>
        <v>1</v>
      </c>
      <c r="M81" s="188">
        <f t="shared" si="252"/>
        <v>1</v>
      </c>
      <c r="N81" s="188">
        <v>0.0</v>
      </c>
      <c r="O81" s="188">
        <f t="shared" ref="O81:BO81" si="253">+N81</f>
        <v>0</v>
      </c>
      <c r="P81" s="188">
        <f t="shared" si="253"/>
        <v>0</v>
      </c>
      <c r="Q81" s="188">
        <f t="shared" si="253"/>
        <v>0</v>
      </c>
      <c r="R81" s="188">
        <f t="shared" si="253"/>
        <v>0</v>
      </c>
      <c r="S81" s="188">
        <f t="shared" si="253"/>
        <v>0</v>
      </c>
      <c r="T81" s="188">
        <f t="shared" si="253"/>
        <v>0</v>
      </c>
      <c r="U81" s="188">
        <f t="shared" si="253"/>
        <v>0</v>
      </c>
      <c r="V81" s="188">
        <f t="shared" si="253"/>
        <v>0</v>
      </c>
      <c r="W81" s="188">
        <f t="shared" si="253"/>
        <v>0</v>
      </c>
      <c r="X81" s="188">
        <f t="shared" si="253"/>
        <v>0</v>
      </c>
      <c r="Y81" s="188">
        <f t="shared" si="253"/>
        <v>0</v>
      </c>
      <c r="Z81" s="188">
        <f t="shared" si="253"/>
        <v>0</v>
      </c>
      <c r="AA81" s="188">
        <f t="shared" si="253"/>
        <v>0</v>
      </c>
      <c r="AB81" s="188">
        <f t="shared" si="253"/>
        <v>0</v>
      </c>
      <c r="AC81" s="188">
        <f t="shared" si="253"/>
        <v>0</v>
      </c>
      <c r="AD81" s="188">
        <f t="shared" si="253"/>
        <v>0</v>
      </c>
      <c r="AE81" s="188">
        <f t="shared" si="253"/>
        <v>0</v>
      </c>
      <c r="AF81" s="188">
        <f t="shared" si="253"/>
        <v>0</v>
      </c>
      <c r="AG81" s="188">
        <f t="shared" si="253"/>
        <v>0</v>
      </c>
      <c r="AH81" s="188">
        <f t="shared" si="253"/>
        <v>0</v>
      </c>
      <c r="AI81" s="188">
        <f t="shared" si="253"/>
        <v>0</v>
      </c>
      <c r="AJ81" s="188">
        <f t="shared" si="253"/>
        <v>0</v>
      </c>
      <c r="AK81" s="188">
        <f t="shared" si="253"/>
        <v>0</v>
      </c>
      <c r="AL81" s="188">
        <f t="shared" si="253"/>
        <v>0</v>
      </c>
      <c r="AM81" s="188">
        <f t="shared" si="253"/>
        <v>0</v>
      </c>
      <c r="AN81" s="188">
        <f t="shared" si="253"/>
        <v>0</v>
      </c>
      <c r="AO81" s="188">
        <f t="shared" si="253"/>
        <v>0</v>
      </c>
      <c r="AP81" s="188">
        <f t="shared" si="253"/>
        <v>0</v>
      </c>
      <c r="AQ81" s="188">
        <f t="shared" si="253"/>
        <v>0</v>
      </c>
      <c r="AR81" s="188">
        <f t="shared" si="253"/>
        <v>0</v>
      </c>
      <c r="AS81" s="188">
        <f t="shared" si="253"/>
        <v>0</v>
      </c>
      <c r="AT81" s="188">
        <f t="shared" si="253"/>
        <v>0</v>
      </c>
      <c r="AU81" s="188">
        <f t="shared" si="253"/>
        <v>0</v>
      </c>
      <c r="AV81" s="188">
        <f t="shared" si="253"/>
        <v>0</v>
      </c>
      <c r="AW81" s="188">
        <f t="shared" si="253"/>
        <v>0</v>
      </c>
      <c r="AX81" s="188">
        <f t="shared" si="253"/>
        <v>0</v>
      </c>
      <c r="AY81" s="188">
        <f t="shared" si="253"/>
        <v>0</v>
      </c>
      <c r="AZ81" s="188">
        <f t="shared" si="253"/>
        <v>0</v>
      </c>
      <c r="BA81" s="188">
        <f t="shared" si="253"/>
        <v>0</v>
      </c>
      <c r="BB81" s="188">
        <f t="shared" si="253"/>
        <v>0</v>
      </c>
      <c r="BC81" s="188">
        <f t="shared" si="253"/>
        <v>0</v>
      </c>
      <c r="BD81" s="188">
        <f t="shared" si="253"/>
        <v>0</v>
      </c>
      <c r="BE81" s="188">
        <f t="shared" si="253"/>
        <v>0</v>
      </c>
      <c r="BF81" s="188">
        <f t="shared" si="253"/>
        <v>0</v>
      </c>
      <c r="BG81" s="188">
        <f t="shared" si="253"/>
        <v>0</v>
      </c>
      <c r="BH81" s="188">
        <f t="shared" si="253"/>
        <v>0</v>
      </c>
      <c r="BI81" s="188">
        <f t="shared" si="253"/>
        <v>0</v>
      </c>
      <c r="BJ81" s="188">
        <f t="shared" si="253"/>
        <v>0</v>
      </c>
      <c r="BK81" s="188">
        <f t="shared" si="253"/>
        <v>0</v>
      </c>
      <c r="BL81" s="188">
        <f t="shared" si="253"/>
        <v>0</v>
      </c>
      <c r="BM81" s="188">
        <f t="shared" si="253"/>
        <v>0</v>
      </c>
      <c r="BN81" s="188">
        <f t="shared" si="253"/>
        <v>0</v>
      </c>
      <c r="BO81" s="188">
        <f t="shared" si="253"/>
        <v>0</v>
      </c>
    </row>
    <row r="82" ht="15.75" customHeight="1">
      <c r="A82" s="4" t="str">
        <f t="shared" si="245"/>
        <v>G&amp;A Contractor 3</v>
      </c>
      <c r="B82" s="185" t="s">
        <v>119</v>
      </c>
      <c r="C82" s="186">
        <f t="shared" si="246"/>
        <v>0</v>
      </c>
      <c r="D82" s="186">
        <f t="shared" si="247"/>
        <v>0</v>
      </c>
      <c r="E82" s="186">
        <f t="shared" si="248"/>
        <v>0</v>
      </c>
      <c r="F82" s="186">
        <f t="shared" si="249"/>
        <v>0</v>
      </c>
      <c r="G82" s="186">
        <f t="shared" si="250"/>
        <v>0</v>
      </c>
      <c r="H82" s="188">
        <v>0.0</v>
      </c>
      <c r="I82" s="188">
        <f t="shared" ref="I82:R82" si="254">+H82</f>
        <v>0</v>
      </c>
      <c r="J82" s="188">
        <f t="shared" si="254"/>
        <v>0</v>
      </c>
      <c r="K82" s="188">
        <f t="shared" si="254"/>
        <v>0</v>
      </c>
      <c r="L82" s="188">
        <f t="shared" si="254"/>
        <v>0</v>
      </c>
      <c r="M82" s="188">
        <f t="shared" si="254"/>
        <v>0</v>
      </c>
      <c r="N82" s="188">
        <f t="shared" si="254"/>
        <v>0</v>
      </c>
      <c r="O82" s="188">
        <f t="shared" si="254"/>
        <v>0</v>
      </c>
      <c r="P82" s="188">
        <f t="shared" si="254"/>
        <v>0</v>
      </c>
      <c r="Q82" s="188">
        <f t="shared" si="254"/>
        <v>0</v>
      </c>
      <c r="R82" s="188">
        <f t="shared" si="254"/>
        <v>0</v>
      </c>
      <c r="S82" s="202">
        <v>0.0</v>
      </c>
      <c r="T82" s="188">
        <f t="shared" ref="T82:BO82" si="255">+S82</f>
        <v>0</v>
      </c>
      <c r="U82" s="188">
        <f t="shared" si="255"/>
        <v>0</v>
      </c>
      <c r="V82" s="188">
        <f t="shared" si="255"/>
        <v>0</v>
      </c>
      <c r="W82" s="188">
        <f t="shared" si="255"/>
        <v>0</v>
      </c>
      <c r="X82" s="188">
        <f t="shared" si="255"/>
        <v>0</v>
      </c>
      <c r="Y82" s="188">
        <f t="shared" si="255"/>
        <v>0</v>
      </c>
      <c r="Z82" s="188">
        <f t="shared" si="255"/>
        <v>0</v>
      </c>
      <c r="AA82" s="188">
        <f t="shared" si="255"/>
        <v>0</v>
      </c>
      <c r="AB82" s="188">
        <f t="shared" si="255"/>
        <v>0</v>
      </c>
      <c r="AC82" s="188">
        <f t="shared" si="255"/>
        <v>0</v>
      </c>
      <c r="AD82" s="188">
        <f t="shared" si="255"/>
        <v>0</v>
      </c>
      <c r="AE82" s="188">
        <f t="shared" si="255"/>
        <v>0</v>
      </c>
      <c r="AF82" s="188">
        <f t="shared" si="255"/>
        <v>0</v>
      </c>
      <c r="AG82" s="188">
        <f t="shared" si="255"/>
        <v>0</v>
      </c>
      <c r="AH82" s="188">
        <f t="shared" si="255"/>
        <v>0</v>
      </c>
      <c r="AI82" s="188">
        <f t="shared" si="255"/>
        <v>0</v>
      </c>
      <c r="AJ82" s="188">
        <f t="shared" si="255"/>
        <v>0</v>
      </c>
      <c r="AK82" s="188">
        <f t="shared" si="255"/>
        <v>0</v>
      </c>
      <c r="AL82" s="188">
        <f t="shared" si="255"/>
        <v>0</v>
      </c>
      <c r="AM82" s="188">
        <f t="shared" si="255"/>
        <v>0</v>
      </c>
      <c r="AN82" s="188">
        <f t="shared" si="255"/>
        <v>0</v>
      </c>
      <c r="AO82" s="188">
        <f t="shared" si="255"/>
        <v>0</v>
      </c>
      <c r="AP82" s="188">
        <f t="shared" si="255"/>
        <v>0</v>
      </c>
      <c r="AQ82" s="188">
        <f t="shared" si="255"/>
        <v>0</v>
      </c>
      <c r="AR82" s="188">
        <f t="shared" si="255"/>
        <v>0</v>
      </c>
      <c r="AS82" s="188">
        <f t="shared" si="255"/>
        <v>0</v>
      </c>
      <c r="AT82" s="188">
        <f t="shared" si="255"/>
        <v>0</v>
      </c>
      <c r="AU82" s="188">
        <f t="shared" si="255"/>
        <v>0</v>
      </c>
      <c r="AV82" s="188">
        <f t="shared" si="255"/>
        <v>0</v>
      </c>
      <c r="AW82" s="188">
        <f t="shared" si="255"/>
        <v>0</v>
      </c>
      <c r="AX82" s="188">
        <f t="shared" si="255"/>
        <v>0</v>
      </c>
      <c r="AY82" s="188">
        <f t="shared" si="255"/>
        <v>0</v>
      </c>
      <c r="AZ82" s="188">
        <f t="shared" si="255"/>
        <v>0</v>
      </c>
      <c r="BA82" s="188">
        <f t="shared" si="255"/>
        <v>0</v>
      </c>
      <c r="BB82" s="188">
        <f t="shared" si="255"/>
        <v>0</v>
      </c>
      <c r="BC82" s="188">
        <f t="shared" si="255"/>
        <v>0</v>
      </c>
      <c r="BD82" s="188">
        <f t="shared" si="255"/>
        <v>0</v>
      </c>
      <c r="BE82" s="188">
        <f t="shared" si="255"/>
        <v>0</v>
      </c>
      <c r="BF82" s="188">
        <f t="shared" si="255"/>
        <v>0</v>
      </c>
      <c r="BG82" s="188">
        <f t="shared" si="255"/>
        <v>0</v>
      </c>
      <c r="BH82" s="188">
        <f t="shared" si="255"/>
        <v>0</v>
      </c>
      <c r="BI82" s="188">
        <f t="shared" si="255"/>
        <v>0</v>
      </c>
      <c r="BJ82" s="188">
        <f t="shared" si="255"/>
        <v>0</v>
      </c>
      <c r="BK82" s="188">
        <f t="shared" si="255"/>
        <v>0</v>
      </c>
      <c r="BL82" s="188">
        <f t="shared" si="255"/>
        <v>0</v>
      </c>
      <c r="BM82" s="188">
        <f t="shared" si="255"/>
        <v>0</v>
      </c>
      <c r="BN82" s="188">
        <f t="shared" si="255"/>
        <v>0</v>
      </c>
      <c r="BO82" s="188">
        <f t="shared" si="255"/>
        <v>0</v>
      </c>
    </row>
    <row r="83" ht="15.75" customHeight="1">
      <c r="A83" s="4" t="str">
        <f t="shared" si="245"/>
        <v>G&amp;A Contractor 4</v>
      </c>
      <c r="B83" s="185" t="s">
        <v>5</v>
      </c>
      <c r="C83" s="186">
        <f t="shared" si="246"/>
        <v>0</v>
      </c>
      <c r="D83" s="186">
        <f t="shared" si="247"/>
        <v>0</v>
      </c>
      <c r="E83" s="186">
        <f t="shared" si="248"/>
        <v>0</v>
      </c>
      <c r="F83" s="186">
        <f t="shared" si="249"/>
        <v>0</v>
      </c>
      <c r="G83" s="186">
        <f t="shared" si="250"/>
        <v>0</v>
      </c>
      <c r="H83" s="188">
        <v>0.0</v>
      </c>
      <c r="I83" s="188">
        <v>0.0</v>
      </c>
      <c r="J83" s="188">
        <f t="shared" ref="J83:AP83" si="256">+I83</f>
        <v>0</v>
      </c>
      <c r="K83" s="188">
        <f t="shared" si="256"/>
        <v>0</v>
      </c>
      <c r="L83" s="188">
        <f t="shared" si="256"/>
        <v>0</v>
      </c>
      <c r="M83" s="188">
        <f t="shared" si="256"/>
        <v>0</v>
      </c>
      <c r="N83" s="188">
        <f t="shared" si="256"/>
        <v>0</v>
      </c>
      <c r="O83" s="188">
        <f t="shared" si="256"/>
        <v>0</v>
      </c>
      <c r="P83" s="188">
        <f t="shared" si="256"/>
        <v>0</v>
      </c>
      <c r="Q83" s="188">
        <f t="shared" si="256"/>
        <v>0</v>
      </c>
      <c r="R83" s="188">
        <f t="shared" si="256"/>
        <v>0</v>
      </c>
      <c r="S83" s="188">
        <f t="shared" si="256"/>
        <v>0</v>
      </c>
      <c r="T83" s="188">
        <f t="shared" si="256"/>
        <v>0</v>
      </c>
      <c r="U83" s="188">
        <f t="shared" si="256"/>
        <v>0</v>
      </c>
      <c r="V83" s="188">
        <f t="shared" si="256"/>
        <v>0</v>
      </c>
      <c r="W83" s="188">
        <f t="shared" si="256"/>
        <v>0</v>
      </c>
      <c r="X83" s="188">
        <f t="shared" si="256"/>
        <v>0</v>
      </c>
      <c r="Y83" s="188">
        <f t="shared" si="256"/>
        <v>0</v>
      </c>
      <c r="Z83" s="188">
        <f t="shared" si="256"/>
        <v>0</v>
      </c>
      <c r="AA83" s="188">
        <f t="shared" si="256"/>
        <v>0</v>
      </c>
      <c r="AB83" s="188">
        <f t="shared" si="256"/>
        <v>0</v>
      </c>
      <c r="AC83" s="188">
        <f t="shared" si="256"/>
        <v>0</v>
      </c>
      <c r="AD83" s="188">
        <f t="shared" si="256"/>
        <v>0</v>
      </c>
      <c r="AE83" s="188">
        <f t="shared" si="256"/>
        <v>0</v>
      </c>
      <c r="AF83" s="188">
        <f t="shared" si="256"/>
        <v>0</v>
      </c>
      <c r="AG83" s="188">
        <f t="shared" si="256"/>
        <v>0</v>
      </c>
      <c r="AH83" s="188">
        <f t="shared" si="256"/>
        <v>0</v>
      </c>
      <c r="AI83" s="188">
        <f t="shared" si="256"/>
        <v>0</v>
      </c>
      <c r="AJ83" s="188">
        <f t="shared" si="256"/>
        <v>0</v>
      </c>
      <c r="AK83" s="188">
        <f t="shared" si="256"/>
        <v>0</v>
      </c>
      <c r="AL83" s="188">
        <f t="shared" si="256"/>
        <v>0</v>
      </c>
      <c r="AM83" s="188">
        <f t="shared" si="256"/>
        <v>0</v>
      </c>
      <c r="AN83" s="188">
        <f t="shared" si="256"/>
        <v>0</v>
      </c>
      <c r="AO83" s="188">
        <f t="shared" si="256"/>
        <v>0</v>
      </c>
      <c r="AP83" s="188">
        <f t="shared" si="256"/>
        <v>0</v>
      </c>
      <c r="AQ83" s="202">
        <v>0.0</v>
      </c>
      <c r="AR83" s="188">
        <f t="shared" ref="AR83:BC83" si="257">+AQ83</f>
        <v>0</v>
      </c>
      <c r="AS83" s="188">
        <f t="shared" si="257"/>
        <v>0</v>
      </c>
      <c r="AT83" s="188">
        <f t="shared" si="257"/>
        <v>0</v>
      </c>
      <c r="AU83" s="188">
        <f t="shared" si="257"/>
        <v>0</v>
      </c>
      <c r="AV83" s="188">
        <f t="shared" si="257"/>
        <v>0</v>
      </c>
      <c r="AW83" s="188">
        <f t="shared" si="257"/>
        <v>0</v>
      </c>
      <c r="AX83" s="188">
        <f t="shared" si="257"/>
        <v>0</v>
      </c>
      <c r="AY83" s="188">
        <f t="shared" si="257"/>
        <v>0</v>
      </c>
      <c r="AZ83" s="188">
        <f t="shared" si="257"/>
        <v>0</v>
      </c>
      <c r="BA83" s="188">
        <f t="shared" si="257"/>
        <v>0</v>
      </c>
      <c r="BB83" s="188">
        <f t="shared" si="257"/>
        <v>0</v>
      </c>
      <c r="BC83" s="188">
        <f t="shared" si="257"/>
        <v>0</v>
      </c>
      <c r="BD83" s="202">
        <v>0.0</v>
      </c>
      <c r="BE83" s="188">
        <f t="shared" ref="BE83:BO83" si="258">+BD83</f>
        <v>0</v>
      </c>
      <c r="BF83" s="188">
        <f t="shared" si="258"/>
        <v>0</v>
      </c>
      <c r="BG83" s="188">
        <f t="shared" si="258"/>
        <v>0</v>
      </c>
      <c r="BH83" s="188">
        <f t="shared" si="258"/>
        <v>0</v>
      </c>
      <c r="BI83" s="188">
        <f t="shared" si="258"/>
        <v>0</v>
      </c>
      <c r="BJ83" s="188">
        <f t="shared" si="258"/>
        <v>0</v>
      </c>
      <c r="BK83" s="188">
        <f t="shared" si="258"/>
        <v>0</v>
      </c>
      <c r="BL83" s="188">
        <f t="shared" si="258"/>
        <v>0</v>
      </c>
      <c r="BM83" s="188">
        <f t="shared" si="258"/>
        <v>0</v>
      </c>
      <c r="BN83" s="188">
        <f t="shared" si="258"/>
        <v>0</v>
      </c>
      <c r="BO83" s="188">
        <f t="shared" si="258"/>
        <v>0</v>
      </c>
    </row>
    <row r="84" ht="15.75" customHeight="1">
      <c r="A84" s="4" t="str">
        <f t="shared" si="245"/>
        <v>G&amp;A Contractor 5</v>
      </c>
      <c r="B84" s="185" t="s">
        <v>5</v>
      </c>
      <c r="C84" s="186">
        <f t="shared" si="246"/>
        <v>0</v>
      </c>
      <c r="D84" s="186">
        <f t="shared" si="247"/>
        <v>0</v>
      </c>
      <c r="E84" s="186">
        <f t="shared" si="248"/>
        <v>0</v>
      </c>
      <c r="F84" s="186">
        <f t="shared" si="249"/>
        <v>0</v>
      </c>
      <c r="G84" s="186">
        <f t="shared" si="250"/>
        <v>0</v>
      </c>
      <c r="H84" s="188">
        <v>0.0</v>
      </c>
      <c r="I84" s="188">
        <v>0.0</v>
      </c>
      <c r="J84" s="188">
        <f t="shared" ref="J84:BD84" si="259">+I84</f>
        <v>0</v>
      </c>
      <c r="K84" s="188">
        <f t="shared" si="259"/>
        <v>0</v>
      </c>
      <c r="L84" s="188">
        <f t="shared" si="259"/>
        <v>0</v>
      </c>
      <c r="M84" s="188">
        <f t="shared" si="259"/>
        <v>0</v>
      </c>
      <c r="N84" s="188">
        <f t="shared" si="259"/>
        <v>0</v>
      </c>
      <c r="O84" s="188">
        <f t="shared" si="259"/>
        <v>0</v>
      </c>
      <c r="P84" s="188">
        <f t="shared" si="259"/>
        <v>0</v>
      </c>
      <c r="Q84" s="188">
        <f t="shared" si="259"/>
        <v>0</v>
      </c>
      <c r="R84" s="188">
        <f t="shared" si="259"/>
        <v>0</v>
      </c>
      <c r="S84" s="188">
        <f t="shared" si="259"/>
        <v>0</v>
      </c>
      <c r="T84" s="188">
        <f t="shared" si="259"/>
        <v>0</v>
      </c>
      <c r="U84" s="188">
        <f t="shared" si="259"/>
        <v>0</v>
      </c>
      <c r="V84" s="188">
        <f t="shared" si="259"/>
        <v>0</v>
      </c>
      <c r="W84" s="188">
        <f t="shared" si="259"/>
        <v>0</v>
      </c>
      <c r="X84" s="188">
        <f t="shared" si="259"/>
        <v>0</v>
      </c>
      <c r="Y84" s="188">
        <f t="shared" si="259"/>
        <v>0</v>
      </c>
      <c r="Z84" s="188">
        <f t="shared" si="259"/>
        <v>0</v>
      </c>
      <c r="AA84" s="188">
        <f t="shared" si="259"/>
        <v>0</v>
      </c>
      <c r="AB84" s="188">
        <f t="shared" si="259"/>
        <v>0</v>
      </c>
      <c r="AC84" s="188">
        <f t="shared" si="259"/>
        <v>0</v>
      </c>
      <c r="AD84" s="188">
        <f t="shared" si="259"/>
        <v>0</v>
      </c>
      <c r="AE84" s="188">
        <f t="shared" si="259"/>
        <v>0</v>
      </c>
      <c r="AF84" s="188">
        <f t="shared" si="259"/>
        <v>0</v>
      </c>
      <c r="AG84" s="188">
        <f t="shared" si="259"/>
        <v>0</v>
      </c>
      <c r="AH84" s="188">
        <f t="shared" si="259"/>
        <v>0</v>
      </c>
      <c r="AI84" s="188">
        <f t="shared" si="259"/>
        <v>0</v>
      </c>
      <c r="AJ84" s="188">
        <f t="shared" si="259"/>
        <v>0</v>
      </c>
      <c r="AK84" s="188">
        <f t="shared" si="259"/>
        <v>0</v>
      </c>
      <c r="AL84" s="188">
        <f t="shared" si="259"/>
        <v>0</v>
      </c>
      <c r="AM84" s="188">
        <f t="shared" si="259"/>
        <v>0</v>
      </c>
      <c r="AN84" s="188">
        <f t="shared" si="259"/>
        <v>0</v>
      </c>
      <c r="AO84" s="188">
        <f t="shared" si="259"/>
        <v>0</v>
      </c>
      <c r="AP84" s="188">
        <f t="shared" si="259"/>
        <v>0</v>
      </c>
      <c r="AQ84" s="188">
        <f t="shared" si="259"/>
        <v>0</v>
      </c>
      <c r="AR84" s="188">
        <f t="shared" si="259"/>
        <v>0</v>
      </c>
      <c r="AS84" s="188">
        <f t="shared" si="259"/>
        <v>0</v>
      </c>
      <c r="AT84" s="188">
        <f t="shared" si="259"/>
        <v>0</v>
      </c>
      <c r="AU84" s="188">
        <f t="shared" si="259"/>
        <v>0</v>
      </c>
      <c r="AV84" s="188">
        <f t="shared" si="259"/>
        <v>0</v>
      </c>
      <c r="AW84" s="188">
        <f t="shared" si="259"/>
        <v>0</v>
      </c>
      <c r="AX84" s="188">
        <f t="shared" si="259"/>
        <v>0</v>
      </c>
      <c r="AY84" s="188">
        <f t="shared" si="259"/>
        <v>0</v>
      </c>
      <c r="AZ84" s="188">
        <f t="shared" si="259"/>
        <v>0</v>
      </c>
      <c r="BA84" s="188">
        <f t="shared" si="259"/>
        <v>0</v>
      </c>
      <c r="BB84" s="188">
        <f t="shared" si="259"/>
        <v>0</v>
      </c>
      <c r="BC84" s="188">
        <f t="shared" si="259"/>
        <v>0</v>
      </c>
      <c r="BD84" s="188">
        <f t="shared" si="259"/>
        <v>0</v>
      </c>
      <c r="BE84" s="202">
        <v>0.0</v>
      </c>
      <c r="BF84" s="188">
        <f t="shared" ref="BF84:BO84" si="260">+BE84</f>
        <v>0</v>
      </c>
      <c r="BG84" s="188">
        <f t="shared" si="260"/>
        <v>0</v>
      </c>
      <c r="BH84" s="188">
        <f t="shared" si="260"/>
        <v>0</v>
      </c>
      <c r="BI84" s="188">
        <f t="shared" si="260"/>
        <v>0</v>
      </c>
      <c r="BJ84" s="188">
        <f t="shared" si="260"/>
        <v>0</v>
      </c>
      <c r="BK84" s="188">
        <f t="shared" si="260"/>
        <v>0</v>
      </c>
      <c r="BL84" s="188">
        <f t="shared" si="260"/>
        <v>0</v>
      </c>
      <c r="BM84" s="188">
        <f t="shared" si="260"/>
        <v>0</v>
      </c>
      <c r="BN84" s="188">
        <f t="shared" si="260"/>
        <v>0</v>
      </c>
      <c r="BO84" s="188">
        <f t="shared" si="260"/>
        <v>0</v>
      </c>
    </row>
    <row r="85" ht="15.75" customHeight="1">
      <c r="A85" s="4" t="str">
        <f t="shared" si="245"/>
        <v>G&amp;A Contractor 6</v>
      </c>
      <c r="B85" s="185" t="s">
        <v>5</v>
      </c>
      <c r="C85" s="186">
        <f t="shared" si="246"/>
        <v>0</v>
      </c>
      <c r="D85" s="186">
        <f t="shared" si="247"/>
        <v>0</v>
      </c>
      <c r="E85" s="186">
        <f t="shared" si="248"/>
        <v>0</v>
      </c>
      <c r="F85" s="186">
        <f t="shared" si="249"/>
        <v>0</v>
      </c>
      <c r="G85" s="186">
        <f t="shared" si="250"/>
        <v>0</v>
      </c>
      <c r="H85" s="188">
        <v>0.0</v>
      </c>
      <c r="I85" s="188">
        <v>0.0</v>
      </c>
      <c r="J85" s="188">
        <f t="shared" ref="J85:L85" si="261">+I85</f>
        <v>0</v>
      </c>
      <c r="K85" s="188">
        <f t="shared" si="261"/>
        <v>0</v>
      </c>
      <c r="L85" s="188">
        <f t="shared" si="261"/>
        <v>0</v>
      </c>
      <c r="M85" s="202">
        <v>1.0</v>
      </c>
      <c r="N85" s="188">
        <v>0.0</v>
      </c>
      <c r="O85" s="188">
        <f t="shared" ref="O85:AE85" si="262">+N85</f>
        <v>0</v>
      </c>
      <c r="P85" s="188">
        <f t="shared" si="262"/>
        <v>0</v>
      </c>
      <c r="Q85" s="188">
        <f t="shared" si="262"/>
        <v>0</v>
      </c>
      <c r="R85" s="188">
        <f t="shared" si="262"/>
        <v>0</v>
      </c>
      <c r="S85" s="188">
        <f t="shared" si="262"/>
        <v>0</v>
      </c>
      <c r="T85" s="188">
        <f t="shared" si="262"/>
        <v>0</v>
      </c>
      <c r="U85" s="188">
        <f t="shared" si="262"/>
        <v>0</v>
      </c>
      <c r="V85" s="188">
        <f t="shared" si="262"/>
        <v>0</v>
      </c>
      <c r="W85" s="188">
        <f t="shared" si="262"/>
        <v>0</v>
      </c>
      <c r="X85" s="188">
        <f t="shared" si="262"/>
        <v>0</v>
      </c>
      <c r="Y85" s="188">
        <f t="shared" si="262"/>
        <v>0</v>
      </c>
      <c r="Z85" s="188">
        <f t="shared" si="262"/>
        <v>0</v>
      </c>
      <c r="AA85" s="188">
        <f t="shared" si="262"/>
        <v>0</v>
      </c>
      <c r="AB85" s="188">
        <f t="shared" si="262"/>
        <v>0</v>
      </c>
      <c r="AC85" s="188">
        <f t="shared" si="262"/>
        <v>0</v>
      </c>
      <c r="AD85" s="188">
        <f t="shared" si="262"/>
        <v>0</v>
      </c>
      <c r="AE85" s="188">
        <f t="shared" si="262"/>
        <v>0</v>
      </c>
      <c r="AF85" s="202">
        <v>0.0</v>
      </c>
      <c r="AG85" s="188">
        <f t="shared" ref="AG85:AP85" si="263">+AF85</f>
        <v>0</v>
      </c>
      <c r="AH85" s="188">
        <f t="shared" si="263"/>
        <v>0</v>
      </c>
      <c r="AI85" s="188">
        <f t="shared" si="263"/>
        <v>0</v>
      </c>
      <c r="AJ85" s="188">
        <f t="shared" si="263"/>
        <v>0</v>
      </c>
      <c r="AK85" s="188">
        <f t="shared" si="263"/>
        <v>0</v>
      </c>
      <c r="AL85" s="188">
        <f t="shared" si="263"/>
        <v>0</v>
      </c>
      <c r="AM85" s="188">
        <f t="shared" si="263"/>
        <v>0</v>
      </c>
      <c r="AN85" s="188">
        <f t="shared" si="263"/>
        <v>0</v>
      </c>
      <c r="AO85" s="188">
        <f t="shared" si="263"/>
        <v>0</v>
      </c>
      <c r="AP85" s="188">
        <f t="shared" si="263"/>
        <v>0</v>
      </c>
      <c r="AQ85" s="202">
        <v>0.0</v>
      </c>
      <c r="AR85" s="188">
        <f t="shared" ref="AR85:BO85" si="264">+AQ85</f>
        <v>0</v>
      </c>
      <c r="AS85" s="188">
        <f t="shared" si="264"/>
        <v>0</v>
      </c>
      <c r="AT85" s="188">
        <f t="shared" si="264"/>
        <v>0</v>
      </c>
      <c r="AU85" s="188">
        <f t="shared" si="264"/>
        <v>0</v>
      </c>
      <c r="AV85" s="188">
        <f t="shared" si="264"/>
        <v>0</v>
      </c>
      <c r="AW85" s="188">
        <f t="shared" si="264"/>
        <v>0</v>
      </c>
      <c r="AX85" s="188">
        <f t="shared" si="264"/>
        <v>0</v>
      </c>
      <c r="AY85" s="188">
        <f t="shared" si="264"/>
        <v>0</v>
      </c>
      <c r="AZ85" s="188">
        <f t="shared" si="264"/>
        <v>0</v>
      </c>
      <c r="BA85" s="188">
        <f t="shared" si="264"/>
        <v>0</v>
      </c>
      <c r="BB85" s="188">
        <f t="shared" si="264"/>
        <v>0</v>
      </c>
      <c r="BC85" s="188">
        <f t="shared" si="264"/>
        <v>0</v>
      </c>
      <c r="BD85" s="188">
        <f t="shared" si="264"/>
        <v>0</v>
      </c>
      <c r="BE85" s="188">
        <f t="shared" si="264"/>
        <v>0</v>
      </c>
      <c r="BF85" s="188">
        <f t="shared" si="264"/>
        <v>0</v>
      </c>
      <c r="BG85" s="188">
        <f t="shared" si="264"/>
        <v>0</v>
      </c>
      <c r="BH85" s="188">
        <f t="shared" si="264"/>
        <v>0</v>
      </c>
      <c r="BI85" s="188">
        <f t="shared" si="264"/>
        <v>0</v>
      </c>
      <c r="BJ85" s="188">
        <f t="shared" si="264"/>
        <v>0</v>
      </c>
      <c r="BK85" s="188">
        <f t="shared" si="264"/>
        <v>0</v>
      </c>
      <c r="BL85" s="188">
        <f t="shared" si="264"/>
        <v>0</v>
      </c>
      <c r="BM85" s="188">
        <f t="shared" si="264"/>
        <v>0</v>
      </c>
      <c r="BN85" s="188">
        <f t="shared" si="264"/>
        <v>0</v>
      </c>
      <c r="BO85" s="188">
        <f t="shared" si="264"/>
        <v>0</v>
      </c>
    </row>
    <row r="86" ht="15.75" customHeight="1">
      <c r="A86" s="4" t="str">
        <f t="shared" si="245"/>
        <v>G&amp;A Contractor 7</v>
      </c>
      <c r="B86" s="185" t="s">
        <v>5</v>
      </c>
      <c r="C86" s="186">
        <f t="shared" si="246"/>
        <v>0</v>
      </c>
      <c r="D86" s="186">
        <f t="shared" si="247"/>
        <v>0</v>
      </c>
      <c r="E86" s="186">
        <f t="shared" si="248"/>
        <v>0</v>
      </c>
      <c r="F86" s="186">
        <f t="shared" si="249"/>
        <v>0</v>
      </c>
      <c r="G86" s="186">
        <f t="shared" si="250"/>
        <v>0</v>
      </c>
      <c r="H86" s="188">
        <v>0.0</v>
      </c>
      <c r="I86" s="188">
        <v>0.0</v>
      </c>
      <c r="J86" s="188">
        <f t="shared" ref="J86:L86" si="265">+I86</f>
        <v>0</v>
      </c>
      <c r="K86" s="188">
        <f t="shared" si="265"/>
        <v>0</v>
      </c>
      <c r="L86" s="188">
        <f t="shared" si="265"/>
        <v>0</v>
      </c>
      <c r="M86" s="202">
        <v>1.0</v>
      </c>
      <c r="N86" s="188">
        <v>0.0</v>
      </c>
      <c r="O86" s="188">
        <f t="shared" ref="O86:BO86" si="266">+N86</f>
        <v>0</v>
      </c>
      <c r="P86" s="188">
        <f t="shared" si="266"/>
        <v>0</v>
      </c>
      <c r="Q86" s="188">
        <f t="shared" si="266"/>
        <v>0</v>
      </c>
      <c r="R86" s="188">
        <f t="shared" si="266"/>
        <v>0</v>
      </c>
      <c r="S86" s="188">
        <f t="shared" si="266"/>
        <v>0</v>
      </c>
      <c r="T86" s="188">
        <f t="shared" si="266"/>
        <v>0</v>
      </c>
      <c r="U86" s="188">
        <f t="shared" si="266"/>
        <v>0</v>
      </c>
      <c r="V86" s="188">
        <f t="shared" si="266"/>
        <v>0</v>
      </c>
      <c r="W86" s="188">
        <f t="shared" si="266"/>
        <v>0</v>
      </c>
      <c r="X86" s="188">
        <f t="shared" si="266"/>
        <v>0</v>
      </c>
      <c r="Y86" s="188">
        <f t="shared" si="266"/>
        <v>0</v>
      </c>
      <c r="Z86" s="188">
        <f t="shared" si="266"/>
        <v>0</v>
      </c>
      <c r="AA86" s="188">
        <f t="shared" si="266"/>
        <v>0</v>
      </c>
      <c r="AB86" s="188">
        <f t="shared" si="266"/>
        <v>0</v>
      </c>
      <c r="AC86" s="188">
        <f t="shared" si="266"/>
        <v>0</v>
      </c>
      <c r="AD86" s="188">
        <f t="shared" si="266"/>
        <v>0</v>
      </c>
      <c r="AE86" s="188">
        <f t="shared" si="266"/>
        <v>0</v>
      </c>
      <c r="AF86" s="188">
        <f t="shared" si="266"/>
        <v>0</v>
      </c>
      <c r="AG86" s="188">
        <f t="shared" si="266"/>
        <v>0</v>
      </c>
      <c r="AH86" s="188">
        <f t="shared" si="266"/>
        <v>0</v>
      </c>
      <c r="AI86" s="188">
        <f t="shared" si="266"/>
        <v>0</v>
      </c>
      <c r="AJ86" s="188">
        <f t="shared" si="266"/>
        <v>0</v>
      </c>
      <c r="AK86" s="188">
        <f t="shared" si="266"/>
        <v>0</v>
      </c>
      <c r="AL86" s="188">
        <f t="shared" si="266"/>
        <v>0</v>
      </c>
      <c r="AM86" s="188">
        <f t="shared" si="266"/>
        <v>0</v>
      </c>
      <c r="AN86" s="188">
        <f t="shared" si="266"/>
        <v>0</v>
      </c>
      <c r="AO86" s="188">
        <f t="shared" si="266"/>
        <v>0</v>
      </c>
      <c r="AP86" s="188">
        <f t="shared" si="266"/>
        <v>0</v>
      </c>
      <c r="AQ86" s="188">
        <f t="shared" si="266"/>
        <v>0</v>
      </c>
      <c r="AR86" s="188">
        <f t="shared" si="266"/>
        <v>0</v>
      </c>
      <c r="AS86" s="188">
        <f t="shared" si="266"/>
        <v>0</v>
      </c>
      <c r="AT86" s="188">
        <f t="shared" si="266"/>
        <v>0</v>
      </c>
      <c r="AU86" s="188">
        <f t="shared" si="266"/>
        <v>0</v>
      </c>
      <c r="AV86" s="188">
        <f t="shared" si="266"/>
        <v>0</v>
      </c>
      <c r="AW86" s="188">
        <f t="shared" si="266"/>
        <v>0</v>
      </c>
      <c r="AX86" s="188">
        <f t="shared" si="266"/>
        <v>0</v>
      </c>
      <c r="AY86" s="188">
        <f t="shared" si="266"/>
        <v>0</v>
      </c>
      <c r="AZ86" s="188">
        <f t="shared" si="266"/>
        <v>0</v>
      </c>
      <c r="BA86" s="188">
        <f t="shared" si="266"/>
        <v>0</v>
      </c>
      <c r="BB86" s="188">
        <f t="shared" si="266"/>
        <v>0</v>
      </c>
      <c r="BC86" s="188">
        <f t="shared" si="266"/>
        <v>0</v>
      </c>
      <c r="BD86" s="188">
        <f t="shared" si="266"/>
        <v>0</v>
      </c>
      <c r="BE86" s="188">
        <f t="shared" si="266"/>
        <v>0</v>
      </c>
      <c r="BF86" s="188">
        <f t="shared" si="266"/>
        <v>0</v>
      </c>
      <c r="BG86" s="188">
        <f t="shared" si="266"/>
        <v>0</v>
      </c>
      <c r="BH86" s="188">
        <f t="shared" si="266"/>
        <v>0</v>
      </c>
      <c r="BI86" s="188">
        <f t="shared" si="266"/>
        <v>0</v>
      </c>
      <c r="BJ86" s="188">
        <f t="shared" si="266"/>
        <v>0</v>
      </c>
      <c r="BK86" s="188">
        <f t="shared" si="266"/>
        <v>0</v>
      </c>
      <c r="BL86" s="188">
        <f t="shared" si="266"/>
        <v>0</v>
      </c>
      <c r="BM86" s="188">
        <f t="shared" si="266"/>
        <v>0</v>
      </c>
      <c r="BN86" s="188">
        <f t="shared" si="266"/>
        <v>0</v>
      </c>
      <c r="BO86" s="188">
        <f t="shared" si="266"/>
        <v>0</v>
      </c>
    </row>
    <row r="87" ht="15.75" customHeight="1">
      <c r="A87" s="4" t="str">
        <f t="shared" si="245"/>
        <v>G&amp;A Contractor 8</v>
      </c>
      <c r="B87" s="185" t="s">
        <v>5</v>
      </c>
      <c r="C87" s="186">
        <f t="shared" si="246"/>
        <v>0</v>
      </c>
      <c r="D87" s="186">
        <f t="shared" si="247"/>
        <v>0</v>
      </c>
      <c r="E87" s="186">
        <f t="shared" si="248"/>
        <v>0</v>
      </c>
      <c r="F87" s="186">
        <f t="shared" si="249"/>
        <v>0</v>
      </c>
      <c r="G87" s="186">
        <f t="shared" si="250"/>
        <v>0</v>
      </c>
      <c r="H87" s="188">
        <v>0.0</v>
      </c>
      <c r="I87" s="188">
        <v>0.0</v>
      </c>
      <c r="J87" s="188">
        <f t="shared" ref="J87:BO87" si="267">+I87</f>
        <v>0</v>
      </c>
      <c r="K87" s="188">
        <f t="shared" si="267"/>
        <v>0</v>
      </c>
      <c r="L87" s="188">
        <f t="shared" si="267"/>
        <v>0</v>
      </c>
      <c r="M87" s="188">
        <f t="shared" si="267"/>
        <v>0</v>
      </c>
      <c r="N87" s="188">
        <f t="shared" si="267"/>
        <v>0</v>
      </c>
      <c r="O87" s="188">
        <f t="shared" si="267"/>
        <v>0</v>
      </c>
      <c r="P87" s="188">
        <f t="shared" si="267"/>
        <v>0</v>
      </c>
      <c r="Q87" s="188">
        <f t="shared" si="267"/>
        <v>0</v>
      </c>
      <c r="R87" s="188">
        <f t="shared" si="267"/>
        <v>0</v>
      </c>
      <c r="S87" s="188">
        <f t="shared" si="267"/>
        <v>0</v>
      </c>
      <c r="T87" s="188">
        <f t="shared" si="267"/>
        <v>0</v>
      </c>
      <c r="U87" s="188">
        <f t="shared" si="267"/>
        <v>0</v>
      </c>
      <c r="V87" s="188">
        <f t="shared" si="267"/>
        <v>0</v>
      </c>
      <c r="W87" s="188">
        <f t="shared" si="267"/>
        <v>0</v>
      </c>
      <c r="X87" s="188">
        <f t="shared" si="267"/>
        <v>0</v>
      </c>
      <c r="Y87" s="188">
        <f t="shared" si="267"/>
        <v>0</v>
      </c>
      <c r="Z87" s="188">
        <f t="shared" si="267"/>
        <v>0</v>
      </c>
      <c r="AA87" s="188">
        <f t="shared" si="267"/>
        <v>0</v>
      </c>
      <c r="AB87" s="188">
        <f t="shared" si="267"/>
        <v>0</v>
      </c>
      <c r="AC87" s="188">
        <f t="shared" si="267"/>
        <v>0</v>
      </c>
      <c r="AD87" s="188">
        <f t="shared" si="267"/>
        <v>0</v>
      </c>
      <c r="AE87" s="188">
        <f t="shared" si="267"/>
        <v>0</v>
      </c>
      <c r="AF87" s="188">
        <f t="shared" si="267"/>
        <v>0</v>
      </c>
      <c r="AG87" s="188">
        <f t="shared" si="267"/>
        <v>0</v>
      </c>
      <c r="AH87" s="188">
        <f t="shared" si="267"/>
        <v>0</v>
      </c>
      <c r="AI87" s="188">
        <f t="shared" si="267"/>
        <v>0</v>
      </c>
      <c r="AJ87" s="188">
        <f t="shared" si="267"/>
        <v>0</v>
      </c>
      <c r="AK87" s="188">
        <f t="shared" si="267"/>
        <v>0</v>
      </c>
      <c r="AL87" s="188">
        <f t="shared" si="267"/>
        <v>0</v>
      </c>
      <c r="AM87" s="188">
        <f t="shared" si="267"/>
        <v>0</v>
      </c>
      <c r="AN87" s="188">
        <f t="shared" si="267"/>
        <v>0</v>
      </c>
      <c r="AO87" s="188">
        <f t="shared" si="267"/>
        <v>0</v>
      </c>
      <c r="AP87" s="188">
        <f t="shared" si="267"/>
        <v>0</v>
      </c>
      <c r="AQ87" s="188">
        <f t="shared" si="267"/>
        <v>0</v>
      </c>
      <c r="AR87" s="188">
        <f t="shared" si="267"/>
        <v>0</v>
      </c>
      <c r="AS87" s="188">
        <f t="shared" si="267"/>
        <v>0</v>
      </c>
      <c r="AT87" s="188">
        <f t="shared" si="267"/>
        <v>0</v>
      </c>
      <c r="AU87" s="188">
        <f t="shared" si="267"/>
        <v>0</v>
      </c>
      <c r="AV87" s="188">
        <f t="shared" si="267"/>
        <v>0</v>
      </c>
      <c r="AW87" s="188">
        <f t="shared" si="267"/>
        <v>0</v>
      </c>
      <c r="AX87" s="188">
        <f t="shared" si="267"/>
        <v>0</v>
      </c>
      <c r="AY87" s="188">
        <f t="shared" si="267"/>
        <v>0</v>
      </c>
      <c r="AZ87" s="188">
        <f t="shared" si="267"/>
        <v>0</v>
      </c>
      <c r="BA87" s="188">
        <f t="shared" si="267"/>
        <v>0</v>
      </c>
      <c r="BB87" s="188">
        <f t="shared" si="267"/>
        <v>0</v>
      </c>
      <c r="BC87" s="188">
        <f t="shared" si="267"/>
        <v>0</v>
      </c>
      <c r="BD87" s="188">
        <f t="shared" si="267"/>
        <v>0</v>
      </c>
      <c r="BE87" s="188">
        <f t="shared" si="267"/>
        <v>0</v>
      </c>
      <c r="BF87" s="188">
        <f t="shared" si="267"/>
        <v>0</v>
      </c>
      <c r="BG87" s="188">
        <f t="shared" si="267"/>
        <v>0</v>
      </c>
      <c r="BH87" s="188">
        <f t="shared" si="267"/>
        <v>0</v>
      </c>
      <c r="BI87" s="188">
        <f t="shared" si="267"/>
        <v>0</v>
      </c>
      <c r="BJ87" s="188">
        <f t="shared" si="267"/>
        <v>0</v>
      </c>
      <c r="BK87" s="188">
        <f t="shared" si="267"/>
        <v>0</v>
      </c>
      <c r="BL87" s="188">
        <f t="shared" si="267"/>
        <v>0</v>
      </c>
      <c r="BM87" s="188">
        <f t="shared" si="267"/>
        <v>0</v>
      </c>
      <c r="BN87" s="188">
        <f t="shared" si="267"/>
        <v>0</v>
      </c>
      <c r="BO87" s="188">
        <f t="shared" si="267"/>
        <v>0</v>
      </c>
    </row>
    <row r="88" ht="15.75" customHeight="1">
      <c r="A88" s="4" t="str">
        <f t="shared" si="245"/>
        <v>G&amp;A Contractor 9</v>
      </c>
      <c r="B88" s="185" t="s">
        <v>5</v>
      </c>
      <c r="C88" s="186">
        <f t="shared" si="246"/>
        <v>0</v>
      </c>
      <c r="D88" s="186">
        <f t="shared" si="247"/>
        <v>0</v>
      </c>
      <c r="E88" s="186">
        <f t="shared" si="248"/>
        <v>0</v>
      </c>
      <c r="F88" s="186">
        <f t="shared" si="249"/>
        <v>0</v>
      </c>
      <c r="G88" s="186">
        <f t="shared" si="250"/>
        <v>0</v>
      </c>
      <c r="H88" s="188">
        <v>0.0</v>
      </c>
      <c r="I88" s="188">
        <v>0.0</v>
      </c>
      <c r="J88" s="188">
        <f t="shared" ref="J88:BO88" si="268">+I88</f>
        <v>0</v>
      </c>
      <c r="K88" s="188">
        <f t="shared" si="268"/>
        <v>0</v>
      </c>
      <c r="L88" s="188">
        <f t="shared" si="268"/>
        <v>0</v>
      </c>
      <c r="M88" s="188">
        <f t="shared" si="268"/>
        <v>0</v>
      </c>
      <c r="N88" s="188">
        <f t="shared" si="268"/>
        <v>0</v>
      </c>
      <c r="O88" s="188">
        <f t="shared" si="268"/>
        <v>0</v>
      </c>
      <c r="P88" s="188">
        <f t="shared" si="268"/>
        <v>0</v>
      </c>
      <c r="Q88" s="188">
        <f t="shared" si="268"/>
        <v>0</v>
      </c>
      <c r="R88" s="188">
        <f t="shared" si="268"/>
        <v>0</v>
      </c>
      <c r="S88" s="188">
        <f t="shared" si="268"/>
        <v>0</v>
      </c>
      <c r="T88" s="188">
        <f t="shared" si="268"/>
        <v>0</v>
      </c>
      <c r="U88" s="188">
        <f t="shared" si="268"/>
        <v>0</v>
      </c>
      <c r="V88" s="188">
        <f t="shared" si="268"/>
        <v>0</v>
      </c>
      <c r="W88" s="188">
        <f t="shared" si="268"/>
        <v>0</v>
      </c>
      <c r="X88" s="188">
        <f t="shared" si="268"/>
        <v>0</v>
      </c>
      <c r="Y88" s="188">
        <f t="shared" si="268"/>
        <v>0</v>
      </c>
      <c r="Z88" s="188">
        <f t="shared" si="268"/>
        <v>0</v>
      </c>
      <c r="AA88" s="188">
        <f t="shared" si="268"/>
        <v>0</v>
      </c>
      <c r="AB88" s="188">
        <f t="shared" si="268"/>
        <v>0</v>
      </c>
      <c r="AC88" s="188">
        <f t="shared" si="268"/>
        <v>0</v>
      </c>
      <c r="AD88" s="188">
        <f t="shared" si="268"/>
        <v>0</v>
      </c>
      <c r="AE88" s="188">
        <f t="shared" si="268"/>
        <v>0</v>
      </c>
      <c r="AF88" s="188">
        <f t="shared" si="268"/>
        <v>0</v>
      </c>
      <c r="AG88" s="188">
        <f t="shared" si="268"/>
        <v>0</v>
      </c>
      <c r="AH88" s="188">
        <f t="shared" si="268"/>
        <v>0</v>
      </c>
      <c r="AI88" s="188">
        <f t="shared" si="268"/>
        <v>0</v>
      </c>
      <c r="AJ88" s="188">
        <f t="shared" si="268"/>
        <v>0</v>
      </c>
      <c r="AK88" s="188">
        <f t="shared" si="268"/>
        <v>0</v>
      </c>
      <c r="AL88" s="188">
        <f t="shared" si="268"/>
        <v>0</v>
      </c>
      <c r="AM88" s="188">
        <f t="shared" si="268"/>
        <v>0</v>
      </c>
      <c r="AN88" s="188">
        <f t="shared" si="268"/>
        <v>0</v>
      </c>
      <c r="AO88" s="188">
        <f t="shared" si="268"/>
        <v>0</v>
      </c>
      <c r="AP88" s="188">
        <f t="shared" si="268"/>
        <v>0</v>
      </c>
      <c r="AQ88" s="188">
        <f t="shared" si="268"/>
        <v>0</v>
      </c>
      <c r="AR88" s="188">
        <f t="shared" si="268"/>
        <v>0</v>
      </c>
      <c r="AS88" s="188">
        <f t="shared" si="268"/>
        <v>0</v>
      </c>
      <c r="AT88" s="188">
        <f t="shared" si="268"/>
        <v>0</v>
      </c>
      <c r="AU88" s="188">
        <f t="shared" si="268"/>
        <v>0</v>
      </c>
      <c r="AV88" s="188">
        <f t="shared" si="268"/>
        <v>0</v>
      </c>
      <c r="AW88" s="188">
        <f t="shared" si="268"/>
        <v>0</v>
      </c>
      <c r="AX88" s="188">
        <f t="shared" si="268"/>
        <v>0</v>
      </c>
      <c r="AY88" s="188">
        <f t="shared" si="268"/>
        <v>0</v>
      </c>
      <c r="AZ88" s="188">
        <f t="shared" si="268"/>
        <v>0</v>
      </c>
      <c r="BA88" s="188">
        <f t="shared" si="268"/>
        <v>0</v>
      </c>
      <c r="BB88" s="188">
        <f t="shared" si="268"/>
        <v>0</v>
      </c>
      <c r="BC88" s="188">
        <f t="shared" si="268"/>
        <v>0</v>
      </c>
      <c r="BD88" s="188">
        <f t="shared" si="268"/>
        <v>0</v>
      </c>
      <c r="BE88" s="188">
        <f t="shared" si="268"/>
        <v>0</v>
      </c>
      <c r="BF88" s="188">
        <f t="shared" si="268"/>
        <v>0</v>
      </c>
      <c r="BG88" s="188">
        <f t="shared" si="268"/>
        <v>0</v>
      </c>
      <c r="BH88" s="188">
        <f t="shared" si="268"/>
        <v>0</v>
      </c>
      <c r="BI88" s="188">
        <f t="shared" si="268"/>
        <v>0</v>
      </c>
      <c r="BJ88" s="188">
        <f t="shared" si="268"/>
        <v>0</v>
      </c>
      <c r="BK88" s="188">
        <f t="shared" si="268"/>
        <v>0</v>
      </c>
      <c r="BL88" s="188">
        <f t="shared" si="268"/>
        <v>0</v>
      </c>
      <c r="BM88" s="188">
        <f t="shared" si="268"/>
        <v>0</v>
      </c>
      <c r="BN88" s="188">
        <f t="shared" si="268"/>
        <v>0</v>
      </c>
      <c r="BO88" s="188">
        <f t="shared" si="268"/>
        <v>0</v>
      </c>
    </row>
    <row r="89" ht="15.75" customHeight="1">
      <c r="A89" s="76" t="s">
        <v>281</v>
      </c>
      <c r="B89" s="76" t="s">
        <v>5</v>
      </c>
      <c r="C89" s="179"/>
      <c r="D89" s="70"/>
      <c r="E89" s="70"/>
      <c r="F89" s="70"/>
      <c r="G89" s="70"/>
      <c r="H89" s="180">
        <f t="shared" ref="H89:BO89" si="269">SUM(H80:H88)</f>
        <v>1.25</v>
      </c>
      <c r="I89" s="180">
        <f t="shared" si="269"/>
        <v>1.25</v>
      </c>
      <c r="J89" s="180">
        <f t="shared" si="269"/>
        <v>1.25</v>
      </c>
      <c r="K89" s="180">
        <f t="shared" si="269"/>
        <v>1.5</v>
      </c>
      <c r="L89" s="180">
        <f t="shared" si="269"/>
        <v>1.5</v>
      </c>
      <c r="M89" s="180">
        <f t="shared" si="269"/>
        <v>4</v>
      </c>
      <c r="N89" s="180">
        <f t="shared" si="269"/>
        <v>0</v>
      </c>
      <c r="O89" s="180">
        <f t="shared" si="269"/>
        <v>0</v>
      </c>
      <c r="P89" s="180">
        <f t="shared" si="269"/>
        <v>0</v>
      </c>
      <c r="Q89" s="180">
        <f t="shared" si="269"/>
        <v>0</v>
      </c>
      <c r="R89" s="180">
        <f t="shared" si="269"/>
        <v>0</v>
      </c>
      <c r="S89" s="180">
        <f t="shared" si="269"/>
        <v>0</v>
      </c>
      <c r="T89" s="180">
        <f t="shared" si="269"/>
        <v>0</v>
      </c>
      <c r="U89" s="180">
        <f t="shared" si="269"/>
        <v>0</v>
      </c>
      <c r="V89" s="180">
        <f t="shared" si="269"/>
        <v>0</v>
      </c>
      <c r="W89" s="180">
        <f t="shared" si="269"/>
        <v>0</v>
      </c>
      <c r="X89" s="180">
        <f t="shared" si="269"/>
        <v>0</v>
      </c>
      <c r="Y89" s="180">
        <f t="shared" si="269"/>
        <v>0</v>
      </c>
      <c r="Z89" s="180">
        <f t="shared" si="269"/>
        <v>0</v>
      </c>
      <c r="AA89" s="180">
        <f t="shared" si="269"/>
        <v>0</v>
      </c>
      <c r="AB89" s="180">
        <f t="shared" si="269"/>
        <v>0</v>
      </c>
      <c r="AC89" s="180">
        <f t="shared" si="269"/>
        <v>0</v>
      </c>
      <c r="AD89" s="180">
        <f t="shared" si="269"/>
        <v>0</v>
      </c>
      <c r="AE89" s="180">
        <f t="shared" si="269"/>
        <v>0</v>
      </c>
      <c r="AF89" s="180">
        <f t="shared" si="269"/>
        <v>0</v>
      </c>
      <c r="AG89" s="180">
        <f t="shared" si="269"/>
        <v>0</v>
      </c>
      <c r="AH89" s="180">
        <f t="shared" si="269"/>
        <v>0</v>
      </c>
      <c r="AI89" s="180">
        <f t="shared" si="269"/>
        <v>0</v>
      </c>
      <c r="AJ89" s="180">
        <f t="shared" si="269"/>
        <v>0</v>
      </c>
      <c r="AK89" s="180">
        <f t="shared" si="269"/>
        <v>0</v>
      </c>
      <c r="AL89" s="180">
        <f t="shared" si="269"/>
        <v>0</v>
      </c>
      <c r="AM89" s="180">
        <f t="shared" si="269"/>
        <v>0</v>
      </c>
      <c r="AN89" s="180">
        <f t="shared" si="269"/>
        <v>0</v>
      </c>
      <c r="AO89" s="180">
        <f t="shared" si="269"/>
        <v>0</v>
      </c>
      <c r="AP89" s="180">
        <f t="shared" si="269"/>
        <v>0</v>
      </c>
      <c r="AQ89" s="180">
        <f t="shared" si="269"/>
        <v>0</v>
      </c>
      <c r="AR89" s="180">
        <f t="shared" si="269"/>
        <v>0</v>
      </c>
      <c r="AS89" s="180">
        <f t="shared" si="269"/>
        <v>0</v>
      </c>
      <c r="AT89" s="180">
        <f t="shared" si="269"/>
        <v>0</v>
      </c>
      <c r="AU89" s="180">
        <f t="shared" si="269"/>
        <v>0</v>
      </c>
      <c r="AV89" s="180">
        <f t="shared" si="269"/>
        <v>0</v>
      </c>
      <c r="AW89" s="180">
        <f t="shared" si="269"/>
        <v>0</v>
      </c>
      <c r="AX89" s="180">
        <f t="shared" si="269"/>
        <v>0</v>
      </c>
      <c r="AY89" s="180">
        <f t="shared" si="269"/>
        <v>0</v>
      </c>
      <c r="AZ89" s="180">
        <f t="shared" si="269"/>
        <v>0</v>
      </c>
      <c r="BA89" s="180">
        <f t="shared" si="269"/>
        <v>0</v>
      </c>
      <c r="BB89" s="180">
        <f t="shared" si="269"/>
        <v>0</v>
      </c>
      <c r="BC89" s="180">
        <f t="shared" si="269"/>
        <v>0</v>
      </c>
      <c r="BD89" s="180">
        <f t="shared" si="269"/>
        <v>0</v>
      </c>
      <c r="BE89" s="180">
        <f t="shared" si="269"/>
        <v>0</v>
      </c>
      <c r="BF89" s="180">
        <f t="shared" si="269"/>
        <v>0</v>
      </c>
      <c r="BG89" s="180">
        <f t="shared" si="269"/>
        <v>0</v>
      </c>
      <c r="BH89" s="180">
        <f t="shared" si="269"/>
        <v>0</v>
      </c>
      <c r="BI89" s="180">
        <f t="shared" si="269"/>
        <v>0</v>
      </c>
      <c r="BJ89" s="180">
        <f t="shared" si="269"/>
        <v>0</v>
      </c>
      <c r="BK89" s="180">
        <f t="shared" si="269"/>
        <v>0</v>
      </c>
      <c r="BL89" s="180">
        <f t="shared" si="269"/>
        <v>0</v>
      </c>
      <c r="BM89" s="180">
        <f t="shared" si="269"/>
        <v>0</v>
      </c>
      <c r="BN89" s="180">
        <f t="shared" si="269"/>
        <v>0</v>
      </c>
      <c r="BO89" s="180">
        <f t="shared" si="269"/>
        <v>0</v>
      </c>
    </row>
    <row r="90" ht="15.75" customHeight="1">
      <c r="A90" s="71" t="s">
        <v>240</v>
      </c>
      <c r="B90" s="71"/>
      <c r="C90" s="182"/>
      <c r="D90" s="182"/>
      <c r="E90" s="182"/>
      <c r="F90" s="182"/>
      <c r="G90" s="182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</row>
    <row r="91" ht="15.75" customHeight="1">
      <c r="A91" s="1" t="s">
        <v>222</v>
      </c>
      <c r="B91" s="1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</row>
    <row r="92" ht="15.75" customHeight="1">
      <c r="A92" s="79" t="s">
        <v>241</v>
      </c>
      <c r="B92" s="79"/>
      <c r="C92" s="110"/>
      <c r="D92" s="110"/>
      <c r="E92" s="110"/>
      <c r="F92" s="110"/>
      <c r="G92" s="70"/>
      <c r="H92" s="178">
        <f>+H103</f>
        <v>0</v>
      </c>
      <c r="I92" s="178">
        <f t="shared" ref="I92:BO92" si="270">+I103-H103</f>
        <v>0</v>
      </c>
      <c r="J92" s="178">
        <f t="shared" si="270"/>
        <v>0</v>
      </c>
      <c r="K92" s="178">
        <f t="shared" si="270"/>
        <v>1</v>
      </c>
      <c r="L92" s="178">
        <f t="shared" si="270"/>
        <v>1</v>
      </c>
      <c r="M92" s="178">
        <f t="shared" si="270"/>
        <v>0</v>
      </c>
      <c r="N92" s="178">
        <f t="shared" si="270"/>
        <v>-2</v>
      </c>
      <c r="O92" s="178">
        <f t="shared" si="270"/>
        <v>0</v>
      </c>
      <c r="P92" s="178">
        <f t="shared" si="270"/>
        <v>0</v>
      </c>
      <c r="Q92" s="178">
        <f t="shared" si="270"/>
        <v>0</v>
      </c>
      <c r="R92" s="178">
        <f t="shared" si="270"/>
        <v>0</v>
      </c>
      <c r="S92" s="178">
        <f t="shared" si="270"/>
        <v>0</v>
      </c>
      <c r="T92" s="178">
        <f t="shared" si="270"/>
        <v>0</v>
      </c>
      <c r="U92" s="178">
        <f t="shared" si="270"/>
        <v>0</v>
      </c>
      <c r="V92" s="178">
        <f t="shared" si="270"/>
        <v>0</v>
      </c>
      <c r="W92" s="178">
        <f t="shared" si="270"/>
        <v>0</v>
      </c>
      <c r="X92" s="178">
        <f t="shared" si="270"/>
        <v>0</v>
      </c>
      <c r="Y92" s="178">
        <f t="shared" si="270"/>
        <v>0</v>
      </c>
      <c r="Z92" s="178">
        <f t="shared" si="270"/>
        <v>0</v>
      </c>
      <c r="AA92" s="178">
        <f t="shared" si="270"/>
        <v>0</v>
      </c>
      <c r="AB92" s="178">
        <f t="shared" si="270"/>
        <v>0</v>
      </c>
      <c r="AC92" s="178">
        <f t="shared" si="270"/>
        <v>0</v>
      </c>
      <c r="AD92" s="178">
        <f t="shared" si="270"/>
        <v>0</v>
      </c>
      <c r="AE92" s="178">
        <f t="shared" si="270"/>
        <v>0</v>
      </c>
      <c r="AF92" s="178">
        <f t="shared" si="270"/>
        <v>0</v>
      </c>
      <c r="AG92" s="178">
        <f t="shared" si="270"/>
        <v>0</v>
      </c>
      <c r="AH92" s="178">
        <f t="shared" si="270"/>
        <v>0</v>
      </c>
      <c r="AI92" s="178">
        <f t="shared" si="270"/>
        <v>0</v>
      </c>
      <c r="AJ92" s="178">
        <f t="shared" si="270"/>
        <v>0</v>
      </c>
      <c r="AK92" s="178">
        <f t="shared" si="270"/>
        <v>0</v>
      </c>
      <c r="AL92" s="178">
        <f t="shared" si="270"/>
        <v>0</v>
      </c>
      <c r="AM92" s="178">
        <f t="shared" si="270"/>
        <v>0</v>
      </c>
      <c r="AN92" s="178">
        <f t="shared" si="270"/>
        <v>0</v>
      </c>
      <c r="AO92" s="178">
        <f t="shared" si="270"/>
        <v>0</v>
      </c>
      <c r="AP92" s="178">
        <f t="shared" si="270"/>
        <v>0</v>
      </c>
      <c r="AQ92" s="178">
        <f t="shared" si="270"/>
        <v>0</v>
      </c>
      <c r="AR92" s="178">
        <f t="shared" si="270"/>
        <v>0</v>
      </c>
      <c r="AS92" s="178">
        <f t="shared" si="270"/>
        <v>0</v>
      </c>
      <c r="AT92" s="178">
        <f t="shared" si="270"/>
        <v>0</v>
      </c>
      <c r="AU92" s="178">
        <f t="shared" si="270"/>
        <v>0</v>
      </c>
      <c r="AV92" s="178">
        <f t="shared" si="270"/>
        <v>0</v>
      </c>
      <c r="AW92" s="178">
        <f t="shared" si="270"/>
        <v>0</v>
      </c>
      <c r="AX92" s="178">
        <f t="shared" si="270"/>
        <v>0</v>
      </c>
      <c r="AY92" s="178">
        <f t="shared" si="270"/>
        <v>0</v>
      </c>
      <c r="AZ92" s="178">
        <f t="shared" si="270"/>
        <v>0</v>
      </c>
      <c r="BA92" s="178">
        <f t="shared" si="270"/>
        <v>0</v>
      </c>
      <c r="BB92" s="178">
        <f t="shared" si="270"/>
        <v>0</v>
      </c>
      <c r="BC92" s="178">
        <f t="shared" si="270"/>
        <v>0</v>
      </c>
      <c r="BD92" s="178">
        <f t="shared" si="270"/>
        <v>0</v>
      </c>
      <c r="BE92" s="178">
        <f t="shared" si="270"/>
        <v>0</v>
      </c>
      <c r="BF92" s="178">
        <f t="shared" si="270"/>
        <v>0</v>
      </c>
      <c r="BG92" s="178">
        <f t="shared" si="270"/>
        <v>0</v>
      </c>
      <c r="BH92" s="178">
        <f t="shared" si="270"/>
        <v>0</v>
      </c>
      <c r="BI92" s="178">
        <f t="shared" si="270"/>
        <v>0</v>
      </c>
      <c r="BJ92" s="178">
        <f t="shared" si="270"/>
        <v>0</v>
      </c>
      <c r="BK92" s="178">
        <f t="shared" si="270"/>
        <v>0</v>
      </c>
      <c r="BL92" s="178">
        <f t="shared" si="270"/>
        <v>0</v>
      </c>
      <c r="BM92" s="178">
        <f t="shared" si="270"/>
        <v>0</v>
      </c>
      <c r="BN92" s="178">
        <f t="shared" si="270"/>
        <v>0</v>
      </c>
      <c r="BO92" s="178">
        <f t="shared" si="270"/>
        <v>0</v>
      </c>
    </row>
    <row r="93" ht="15.75" customHeight="1">
      <c r="A93" s="76" t="s">
        <v>242</v>
      </c>
      <c r="B93" s="76"/>
      <c r="C93" s="70"/>
      <c r="D93" s="70"/>
      <c r="E93" s="70"/>
      <c r="F93" s="70"/>
      <c r="G93" s="70"/>
      <c r="H93" s="180">
        <f>H92</f>
        <v>0</v>
      </c>
      <c r="I93" s="180">
        <f t="shared" ref="I93:BO93" si="271">I92+H93</f>
        <v>0</v>
      </c>
      <c r="J93" s="180">
        <f t="shared" si="271"/>
        <v>0</v>
      </c>
      <c r="K93" s="180">
        <f t="shared" si="271"/>
        <v>1</v>
      </c>
      <c r="L93" s="180">
        <f t="shared" si="271"/>
        <v>2</v>
      </c>
      <c r="M93" s="180">
        <f t="shared" si="271"/>
        <v>2</v>
      </c>
      <c r="N93" s="180">
        <f t="shared" si="271"/>
        <v>0</v>
      </c>
      <c r="O93" s="180">
        <f t="shared" si="271"/>
        <v>0</v>
      </c>
      <c r="P93" s="180">
        <f t="shared" si="271"/>
        <v>0</v>
      </c>
      <c r="Q93" s="180">
        <f t="shared" si="271"/>
        <v>0</v>
      </c>
      <c r="R93" s="180">
        <f t="shared" si="271"/>
        <v>0</v>
      </c>
      <c r="S93" s="180">
        <f t="shared" si="271"/>
        <v>0</v>
      </c>
      <c r="T93" s="180">
        <f t="shared" si="271"/>
        <v>0</v>
      </c>
      <c r="U93" s="180">
        <f t="shared" si="271"/>
        <v>0</v>
      </c>
      <c r="V93" s="180">
        <f t="shared" si="271"/>
        <v>0</v>
      </c>
      <c r="W93" s="180">
        <f t="shared" si="271"/>
        <v>0</v>
      </c>
      <c r="X93" s="180">
        <f t="shared" si="271"/>
        <v>0</v>
      </c>
      <c r="Y93" s="180">
        <f t="shared" si="271"/>
        <v>0</v>
      </c>
      <c r="Z93" s="180">
        <f t="shared" si="271"/>
        <v>0</v>
      </c>
      <c r="AA93" s="180">
        <f t="shared" si="271"/>
        <v>0</v>
      </c>
      <c r="AB93" s="180">
        <f t="shared" si="271"/>
        <v>0</v>
      </c>
      <c r="AC93" s="180">
        <f t="shared" si="271"/>
        <v>0</v>
      </c>
      <c r="AD93" s="180">
        <f t="shared" si="271"/>
        <v>0</v>
      </c>
      <c r="AE93" s="180">
        <f t="shared" si="271"/>
        <v>0</v>
      </c>
      <c r="AF93" s="180">
        <f t="shared" si="271"/>
        <v>0</v>
      </c>
      <c r="AG93" s="180">
        <f t="shared" si="271"/>
        <v>0</v>
      </c>
      <c r="AH93" s="180">
        <f t="shared" si="271"/>
        <v>0</v>
      </c>
      <c r="AI93" s="180">
        <f t="shared" si="271"/>
        <v>0</v>
      </c>
      <c r="AJ93" s="180">
        <f t="shared" si="271"/>
        <v>0</v>
      </c>
      <c r="AK93" s="180">
        <f t="shared" si="271"/>
        <v>0</v>
      </c>
      <c r="AL93" s="180">
        <f t="shared" si="271"/>
        <v>0</v>
      </c>
      <c r="AM93" s="180">
        <f t="shared" si="271"/>
        <v>0</v>
      </c>
      <c r="AN93" s="180">
        <f t="shared" si="271"/>
        <v>0</v>
      </c>
      <c r="AO93" s="180">
        <f t="shared" si="271"/>
        <v>0</v>
      </c>
      <c r="AP93" s="180">
        <f t="shared" si="271"/>
        <v>0</v>
      </c>
      <c r="AQ93" s="180">
        <f t="shared" si="271"/>
        <v>0</v>
      </c>
      <c r="AR93" s="180">
        <f t="shared" si="271"/>
        <v>0</v>
      </c>
      <c r="AS93" s="180">
        <f t="shared" si="271"/>
        <v>0</v>
      </c>
      <c r="AT93" s="180">
        <f t="shared" si="271"/>
        <v>0</v>
      </c>
      <c r="AU93" s="180">
        <f t="shared" si="271"/>
        <v>0</v>
      </c>
      <c r="AV93" s="180">
        <f t="shared" si="271"/>
        <v>0</v>
      </c>
      <c r="AW93" s="180">
        <f t="shared" si="271"/>
        <v>0</v>
      </c>
      <c r="AX93" s="180">
        <f t="shared" si="271"/>
        <v>0</v>
      </c>
      <c r="AY93" s="180">
        <f t="shared" si="271"/>
        <v>0</v>
      </c>
      <c r="AZ93" s="180">
        <f t="shared" si="271"/>
        <v>0</v>
      </c>
      <c r="BA93" s="180">
        <f t="shared" si="271"/>
        <v>0</v>
      </c>
      <c r="BB93" s="180">
        <f t="shared" si="271"/>
        <v>0</v>
      </c>
      <c r="BC93" s="180">
        <f t="shared" si="271"/>
        <v>0</v>
      </c>
      <c r="BD93" s="180">
        <f t="shared" si="271"/>
        <v>0</v>
      </c>
      <c r="BE93" s="180">
        <f t="shared" si="271"/>
        <v>0</v>
      </c>
      <c r="BF93" s="180">
        <f t="shared" si="271"/>
        <v>0</v>
      </c>
      <c r="BG93" s="180">
        <f t="shared" si="271"/>
        <v>0</v>
      </c>
      <c r="BH93" s="180">
        <f t="shared" si="271"/>
        <v>0</v>
      </c>
      <c r="BI93" s="180">
        <f t="shared" si="271"/>
        <v>0</v>
      </c>
      <c r="BJ93" s="180">
        <f t="shared" si="271"/>
        <v>0</v>
      </c>
      <c r="BK93" s="180">
        <f t="shared" si="271"/>
        <v>0</v>
      </c>
      <c r="BL93" s="180">
        <f t="shared" si="271"/>
        <v>0</v>
      </c>
      <c r="BM93" s="180">
        <f t="shared" si="271"/>
        <v>0</v>
      </c>
      <c r="BN93" s="180">
        <f t="shared" si="271"/>
        <v>0</v>
      </c>
      <c r="BO93" s="180">
        <f t="shared" si="271"/>
        <v>0</v>
      </c>
    </row>
    <row r="94" ht="15.75" customHeight="1">
      <c r="A94" s="4" t="str">
        <f t="shared" ref="A94:A102" si="275">A40</f>
        <v>S&amp;M Contractor 1</v>
      </c>
      <c r="B94" s="185" t="s">
        <v>5</v>
      </c>
      <c r="C94" s="186">
        <f t="shared" ref="C94:C102" si="276">S94</f>
        <v>0</v>
      </c>
      <c r="D94" s="186">
        <f t="shared" ref="D94:D102" si="277">AE94</f>
        <v>0</v>
      </c>
      <c r="E94" s="186">
        <f t="shared" ref="E94:E102" si="278">+AQ94</f>
        <v>0</v>
      </c>
      <c r="F94" s="186">
        <f t="shared" ref="F94:F102" si="279">BC94</f>
        <v>0</v>
      </c>
      <c r="G94" s="186">
        <f t="shared" ref="G94:G102" si="280">+BO94</f>
        <v>0</v>
      </c>
      <c r="H94" s="188">
        <v>0.0</v>
      </c>
      <c r="I94" s="188">
        <f t="shared" ref="I94:J94" si="272">+H94</f>
        <v>0</v>
      </c>
      <c r="J94" s="188">
        <f t="shared" si="272"/>
        <v>0</v>
      </c>
      <c r="K94" s="188">
        <v>0.0</v>
      </c>
      <c r="L94" s="202">
        <v>1.0</v>
      </c>
      <c r="M94" s="188">
        <f>+L94</f>
        <v>1</v>
      </c>
      <c r="N94" s="188">
        <v>0.0</v>
      </c>
      <c r="O94" s="188">
        <f t="shared" ref="O94:BE94" si="273">+N94</f>
        <v>0</v>
      </c>
      <c r="P94" s="188">
        <f t="shared" si="273"/>
        <v>0</v>
      </c>
      <c r="Q94" s="188">
        <f t="shared" si="273"/>
        <v>0</v>
      </c>
      <c r="R94" s="188">
        <f t="shared" si="273"/>
        <v>0</v>
      </c>
      <c r="S94" s="188">
        <f t="shared" si="273"/>
        <v>0</v>
      </c>
      <c r="T94" s="188">
        <f t="shared" si="273"/>
        <v>0</v>
      </c>
      <c r="U94" s="188">
        <f t="shared" si="273"/>
        <v>0</v>
      </c>
      <c r="V94" s="188">
        <f t="shared" si="273"/>
        <v>0</v>
      </c>
      <c r="W94" s="188">
        <f t="shared" si="273"/>
        <v>0</v>
      </c>
      <c r="X94" s="188">
        <f t="shared" si="273"/>
        <v>0</v>
      </c>
      <c r="Y94" s="188">
        <f t="shared" si="273"/>
        <v>0</v>
      </c>
      <c r="Z94" s="188">
        <f t="shared" si="273"/>
        <v>0</v>
      </c>
      <c r="AA94" s="188">
        <f t="shared" si="273"/>
        <v>0</v>
      </c>
      <c r="AB94" s="188">
        <f t="shared" si="273"/>
        <v>0</v>
      </c>
      <c r="AC94" s="188">
        <f t="shared" si="273"/>
        <v>0</v>
      </c>
      <c r="AD94" s="188">
        <f t="shared" si="273"/>
        <v>0</v>
      </c>
      <c r="AE94" s="188">
        <f t="shared" si="273"/>
        <v>0</v>
      </c>
      <c r="AF94" s="188">
        <f t="shared" si="273"/>
        <v>0</v>
      </c>
      <c r="AG94" s="188">
        <f t="shared" si="273"/>
        <v>0</v>
      </c>
      <c r="AH94" s="188">
        <f t="shared" si="273"/>
        <v>0</v>
      </c>
      <c r="AI94" s="188">
        <f t="shared" si="273"/>
        <v>0</v>
      </c>
      <c r="AJ94" s="188">
        <f t="shared" si="273"/>
        <v>0</v>
      </c>
      <c r="AK94" s="188">
        <f t="shared" si="273"/>
        <v>0</v>
      </c>
      <c r="AL94" s="188">
        <f t="shared" si="273"/>
        <v>0</v>
      </c>
      <c r="AM94" s="188">
        <f t="shared" si="273"/>
        <v>0</v>
      </c>
      <c r="AN94" s="188">
        <f t="shared" si="273"/>
        <v>0</v>
      </c>
      <c r="AO94" s="188">
        <f t="shared" si="273"/>
        <v>0</v>
      </c>
      <c r="AP94" s="188">
        <f t="shared" si="273"/>
        <v>0</v>
      </c>
      <c r="AQ94" s="188">
        <f t="shared" si="273"/>
        <v>0</v>
      </c>
      <c r="AR94" s="188">
        <f t="shared" si="273"/>
        <v>0</v>
      </c>
      <c r="AS94" s="188">
        <f t="shared" si="273"/>
        <v>0</v>
      </c>
      <c r="AT94" s="188">
        <f t="shared" si="273"/>
        <v>0</v>
      </c>
      <c r="AU94" s="188">
        <f t="shared" si="273"/>
        <v>0</v>
      </c>
      <c r="AV94" s="188">
        <f t="shared" si="273"/>
        <v>0</v>
      </c>
      <c r="AW94" s="188">
        <f t="shared" si="273"/>
        <v>0</v>
      </c>
      <c r="AX94" s="188">
        <f t="shared" si="273"/>
        <v>0</v>
      </c>
      <c r="AY94" s="188">
        <f t="shared" si="273"/>
        <v>0</v>
      </c>
      <c r="AZ94" s="188">
        <f t="shared" si="273"/>
        <v>0</v>
      </c>
      <c r="BA94" s="188">
        <f t="shared" si="273"/>
        <v>0</v>
      </c>
      <c r="BB94" s="188">
        <f t="shared" si="273"/>
        <v>0</v>
      </c>
      <c r="BC94" s="188">
        <f t="shared" si="273"/>
        <v>0</v>
      </c>
      <c r="BD94" s="188">
        <f t="shared" si="273"/>
        <v>0</v>
      </c>
      <c r="BE94" s="188">
        <f t="shared" si="273"/>
        <v>0</v>
      </c>
      <c r="BF94" s="202">
        <v>0.0</v>
      </c>
      <c r="BG94" s="188">
        <f t="shared" ref="BG94:BO94" si="274">+BF94</f>
        <v>0</v>
      </c>
      <c r="BH94" s="188">
        <f t="shared" si="274"/>
        <v>0</v>
      </c>
      <c r="BI94" s="188">
        <f t="shared" si="274"/>
        <v>0</v>
      </c>
      <c r="BJ94" s="188">
        <f t="shared" si="274"/>
        <v>0</v>
      </c>
      <c r="BK94" s="188">
        <f t="shared" si="274"/>
        <v>0</v>
      </c>
      <c r="BL94" s="188">
        <f t="shared" si="274"/>
        <v>0</v>
      </c>
      <c r="BM94" s="188">
        <f t="shared" si="274"/>
        <v>0</v>
      </c>
      <c r="BN94" s="188">
        <f t="shared" si="274"/>
        <v>0</v>
      </c>
      <c r="BO94" s="188">
        <f t="shared" si="274"/>
        <v>0</v>
      </c>
    </row>
    <row r="95" ht="15.75" customHeight="1">
      <c r="A95" s="4" t="str">
        <f t="shared" si="275"/>
        <v>S&amp;M Contractor 2</v>
      </c>
      <c r="B95" s="185" t="s">
        <v>5</v>
      </c>
      <c r="C95" s="186">
        <f t="shared" si="276"/>
        <v>0</v>
      </c>
      <c r="D95" s="186">
        <f t="shared" si="277"/>
        <v>0</v>
      </c>
      <c r="E95" s="186">
        <f t="shared" si="278"/>
        <v>0</v>
      </c>
      <c r="F95" s="186">
        <f t="shared" si="279"/>
        <v>0</v>
      </c>
      <c r="G95" s="186">
        <f t="shared" si="280"/>
        <v>0</v>
      </c>
      <c r="H95" s="188">
        <v>0.0</v>
      </c>
      <c r="I95" s="188">
        <v>0.0</v>
      </c>
      <c r="J95" s="188">
        <v>0.0</v>
      </c>
      <c r="K95" s="188">
        <v>0.0</v>
      </c>
      <c r="L95" s="188">
        <v>0.0</v>
      </c>
      <c r="M95" s="188">
        <v>0.0</v>
      </c>
      <c r="N95" s="188">
        <v>0.0</v>
      </c>
      <c r="O95" s="188">
        <f t="shared" ref="O95:T95" si="281">+N95</f>
        <v>0</v>
      </c>
      <c r="P95" s="188">
        <f t="shared" si="281"/>
        <v>0</v>
      </c>
      <c r="Q95" s="188">
        <f t="shared" si="281"/>
        <v>0</v>
      </c>
      <c r="R95" s="188">
        <f t="shared" si="281"/>
        <v>0</v>
      </c>
      <c r="S95" s="188">
        <f t="shared" si="281"/>
        <v>0</v>
      </c>
      <c r="T95" s="188">
        <f t="shared" si="281"/>
        <v>0</v>
      </c>
      <c r="U95" s="202">
        <v>0.0</v>
      </c>
      <c r="V95" s="188">
        <f t="shared" ref="V95:X95" si="282">+U95</f>
        <v>0</v>
      </c>
      <c r="W95" s="188">
        <f t="shared" si="282"/>
        <v>0</v>
      </c>
      <c r="X95" s="188">
        <f t="shared" si="282"/>
        <v>0</v>
      </c>
      <c r="Y95" s="202">
        <v>0.0</v>
      </c>
      <c r="Z95" s="188">
        <f t="shared" ref="Z95:BO95" si="283">+Y95</f>
        <v>0</v>
      </c>
      <c r="AA95" s="188">
        <f t="shared" si="283"/>
        <v>0</v>
      </c>
      <c r="AB95" s="188">
        <f t="shared" si="283"/>
        <v>0</v>
      </c>
      <c r="AC95" s="188">
        <f t="shared" si="283"/>
        <v>0</v>
      </c>
      <c r="AD95" s="188">
        <f t="shared" si="283"/>
        <v>0</v>
      </c>
      <c r="AE95" s="188">
        <f t="shared" si="283"/>
        <v>0</v>
      </c>
      <c r="AF95" s="188">
        <f t="shared" si="283"/>
        <v>0</v>
      </c>
      <c r="AG95" s="188">
        <f t="shared" si="283"/>
        <v>0</v>
      </c>
      <c r="AH95" s="188">
        <f t="shared" si="283"/>
        <v>0</v>
      </c>
      <c r="AI95" s="188">
        <f t="shared" si="283"/>
        <v>0</v>
      </c>
      <c r="AJ95" s="188">
        <f t="shared" si="283"/>
        <v>0</v>
      </c>
      <c r="AK95" s="188">
        <f t="shared" si="283"/>
        <v>0</v>
      </c>
      <c r="AL95" s="188">
        <f t="shared" si="283"/>
        <v>0</v>
      </c>
      <c r="AM95" s="188">
        <f t="shared" si="283"/>
        <v>0</v>
      </c>
      <c r="AN95" s="188">
        <f t="shared" si="283"/>
        <v>0</v>
      </c>
      <c r="AO95" s="188">
        <f t="shared" si="283"/>
        <v>0</v>
      </c>
      <c r="AP95" s="188">
        <f t="shared" si="283"/>
        <v>0</v>
      </c>
      <c r="AQ95" s="188">
        <f t="shared" si="283"/>
        <v>0</v>
      </c>
      <c r="AR95" s="188">
        <f t="shared" si="283"/>
        <v>0</v>
      </c>
      <c r="AS95" s="188">
        <f t="shared" si="283"/>
        <v>0</v>
      </c>
      <c r="AT95" s="188">
        <f t="shared" si="283"/>
        <v>0</v>
      </c>
      <c r="AU95" s="188">
        <f t="shared" si="283"/>
        <v>0</v>
      </c>
      <c r="AV95" s="188">
        <f t="shared" si="283"/>
        <v>0</v>
      </c>
      <c r="AW95" s="188">
        <f t="shared" si="283"/>
        <v>0</v>
      </c>
      <c r="AX95" s="188">
        <f t="shared" si="283"/>
        <v>0</v>
      </c>
      <c r="AY95" s="188">
        <f t="shared" si="283"/>
        <v>0</v>
      </c>
      <c r="AZ95" s="188">
        <f t="shared" si="283"/>
        <v>0</v>
      </c>
      <c r="BA95" s="188">
        <f t="shared" si="283"/>
        <v>0</v>
      </c>
      <c r="BB95" s="188">
        <f t="shared" si="283"/>
        <v>0</v>
      </c>
      <c r="BC95" s="188">
        <f t="shared" si="283"/>
        <v>0</v>
      </c>
      <c r="BD95" s="188">
        <f t="shared" si="283"/>
        <v>0</v>
      </c>
      <c r="BE95" s="188">
        <f t="shared" si="283"/>
        <v>0</v>
      </c>
      <c r="BF95" s="188">
        <f t="shared" si="283"/>
        <v>0</v>
      </c>
      <c r="BG95" s="188">
        <f t="shared" si="283"/>
        <v>0</v>
      </c>
      <c r="BH95" s="188">
        <f t="shared" si="283"/>
        <v>0</v>
      </c>
      <c r="BI95" s="188">
        <f t="shared" si="283"/>
        <v>0</v>
      </c>
      <c r="BJ95" s="188">
        <f t="shared" si="283"/>
        <v>0</v>
      </c>
      <c r="BK95" s="188">
        <f t="shared" si="283"/>
        <v>0</v>
      </c>
      <c r="BL95" s="188">
        <f t="shared" si="283"/>
        <v>0</v>
      </c>
      <c r="BM95" s="188">
        <f t="shared" si="283"/>
        <v>0</v>
      </c>
      <c r="BN95" s="188">
        <f t="shared" si="283"/>
        <v>0</v>
      </c>
      <c r="BO95" s="188">
        <f t="shared" si="283"/>
        <v>0</v>
      </c>
    </row>
    <row r="96" ht="15.75" customHeight="1">
      <c r="A96" s="4" t="str">
        <f t="shared" si="275"/>
        <v>S&amp;M Contractor 3</v>
      </c>
      <c r="B96" s="185" t="s">
        <v>5</v>
      </c>
      <c r="C96" s="186">
        <f t="shared" si="276"/>
        <v>0</v>
      </c>
      <c r="D96" s="186">
        <f t="shared" si="277"/>
        <v>0</v>
      </c>
      <c r="E96" s="186">
        <f t="shared" si="278"/>
        <v>0</v>
      </c>
      <c r="F96" s="186">
        <f t="shared" si="279"/>
        <v>0</v>
      </c>
      <c r="G96" s="186">
        <f t="shared" si="280"/>
        <v>0</v>
      </c>
      <c r="H96" s="188">
        <v>0.0</v>
      </c>
      <c r="I96" s="188">
        <f>H96</f>
        <v>0</v>
      </c>
      <c r="J96" s="188">
        <v>0.0</v>
      </c>
      <c r="K96" s="188">
        <v>0.0</v>
      </c>
      <c r="L96" s="188">
        <v>0.0</v>
      </c>
      <c r="M96" s="188">
        <v>0.0</v>
      </c>
      <c r="N96" s="188">
        <f t="shared" ref="N96:AU96" si="284">+M96</f>
        <v>0</v>
      </c>
      <c r="O96" s="188">
        <f t="shared" si="284"/>
        <v>0</v>
      </c>
      <c r="P96" s="188">
        <f t="shared" si="284"/>
        <v>0</v>
      </c>
      <c r="Q96" s="188">
        <f t="shared" si="284"/>
        <v>0</v>
      </c>
      <c r="R96" s="188">
        <f t="shared" si="284"/>
        <v>0</v>
      </c>
      <c r="S96" s="188">
        <f t="shared" si="284"/>
        <v>0</v>
      </c>
      <c r="T96" s="188">
        <f t="shared" si="284"/>
        <v>0</v>
      </c>
      <c r="U96" s="188">
        <f t="shared" si="284"/>
        <v>0</v>
      </c>
      <c r="V96" s="188">
        <f t="shared" si="284"/>
        <v>0</v>
      </c>
      <c r="W96" s="188">
        <f t="shared" si="284"/>
        <v>0</v>
      </c>
      <c r="X96" s="188">
        <f t="shared" si="284"/>
        <v>0</v>
      </c>
      <c r="Y96" s="188">
        <f t="shared" si="284"/>
        <v>0</v>
      </c>
      <c r="Z96" s="188">
        <f t="shared" si="284"/>
        <v>0</v>
      </c>
      <c r="AA96" s="188">
        <f t="shared" si="284"/>
        <v>0</v>
      </c>
      <c r="AB96" s="188">
        <f t="shared" si="284"/>
        <v>0</v>
      </c>
      <c r="AC96" s="188">
        <f t="shared" si="284"/>
        <v>0</v>
      </c>
      <c r="AD96" s="188">
        <f t="shared" si="284"/>
        <v>0</v>
      </c>
      <c r="AE96" s="188">
        <f t="shared" si="284"/>
        <v>0</v>
      </c>
      <c r="AF96" s="188">
        <f t="shared" si="284"/>
        <v>0</v>
      </c>
      <c r="AG96" s="188">
        <f t="shared" si="284"/>
        <v>0</v>
      </c>
      <c r="AH96" s="188">
        <f t="shared" si="284"/>
        <v>0</v>
      </c>
      <c r="AI96" s="188">
        <f t="shared" si="284"/>
        <v>0</v>
      </c>
      <c r="AJ96" s="188">
        <f t="shared" si="284"/>
        <v>0</v>
      </c>
      <c r="AK96" s="188">
        <f t="shared" si="284"/>
        <v>0</v>
      </c>
      <c r="AL96" s="188">
        <f t="shared" si="284"/>
        <v>0</v>
      </c>
      <c r="AM96" s="188">
        <f t="shared" si="284"/>
        <v>0</v>
      </c>
      <c r="AN96" s="188">
        <f t="shared" si="284"/>
        <v>0</v>
      </c>
      <c r="AO96" s="188">
        <f t="shared" si="284"/>
        <v>0</v>
      </c>
      <c r="AP96" s="188">
        <f t="shared" si="284"/>
        <v>0</v>
      </c>
      <c r="AQ96" s="188">
        <f t="shared" si="284"/>
        <v>0</v>
      </c>
      <c r="AR96" s="188">
        <f t="shared" si="284"/>
        <v>0</v>
      </c>
      <c r="AS96" s="188">
        <f t="shared" si="284"/>
        <v>0</v>
      </c>
      <c r="AT96" s="188">
        <f t="shared" si="284"/>
        <v>0</v>
      </c>
      <c r="AU96" s="188">
        <f t="shared" si="284"/>
        <v>0</v>
      </c>
      <c r="AV96" s="188">
        <v>0.0</v>
      </c>
      <c r="AW96" s="188">
        <f t="shared" ref="AW96:BF96" si="285">+AV96</f>
        <v>0</v>
      </c>
      <c r="AX96" s="188">
        <f t="shared" si="285"/>
        <v>0</v>
      </c>
      <c r="AY96" s="188">
        <f t="shared" si="285"/>
        <v>0</v>
      </c>
      <c r="AZ96" s="188">
        <f t="shared" si="285"/>
        <v>0</v>
      </c>
      <c r="BA96" s="188">
        <f t="shared" si="285"/>
        <v>0</v>
      </c>
      <c r="BB96" s="188">
        <f t="shared" si="285"/>
        <v>0</v>
      </c>
      <c r="BC96" s="188">
        <f t="shared" si="285"/>
        <v>0</v>
      </c>
      <c r="BD96" s="188">
        <f t="shared" si="285"/>
        <v>0</v>
      </c>
      <c r="BE96" s="188">
        <f t="shared" si="285"/>
        <v>0</v>
      </c>
      <c r="BF96" s="188">
        <f t="shared" si="285"/>
        <v>0</v>
      </c>
      <c r="BG96" s="202">
        <v>0.0</v>
      </c>
      <c r="BH96" s="188">
        <f t="shared" ref="BH96:BO96" si="286">+BG96</f>
        <v>0</v>
      </c>
      <c r="BI96" s="188">
        <f t="shared" si="286"/>
        <v>0</v>
      </c>
      <c r="BJ96" s="188">
        <f t="shared" si="286"/>
        <v>0</v>
      </c>
      <c r="BK96" s="188">
        <f t="shared" si="286"/>
        <v>0</v>
      </c>
      <c r="BL96" s="188">
        <f t="shared" si="286"/>
        <v>0</v>
      </c>
      <c r="BM96" s="188">
        <f t="shared" si="286"/>
        <v>0</v>
      </c>
      <c r="BN96" s="188">
        <f t="shared" si="286"/>
        <v>0</v>
      </c>
      <c r="BO96" s="188">
        <f t="shared" si="286"/>
        <v>0</v>
      </c>
    </row>
    <row r="97" ht="15.75" customHeight="1">
      <c r="A97" s="4" t="str">
        <f t="shared" si="275"/>
        <v>S&amp;M Contractor 4</v>
      </c>
      <c r="B97" s="185" t="s">
        <v>5</v>
      </c>
      <c r="C97" s="186">
        <f t="shared" si="276"/>
        <v>0</v>
      </c>
      <c r="D97" s="186">
        <f t="shared" si="277"/>
        <v>0</v>
      </c>
      <c r="E97" s="186">
        <f t="shared" si="278"/>
        <v>0</v>
      </c>
      <c r="F97" s="186">
        <f t="shared" si="279"/>
        <v>0</v>
      </c>
      <c r="G97" s="186">
        <f t="shared" si="280"/>
        <v>0</v>
      </c>
      <c r="H97" s="188">
        <v>0.0</v>
      </c>
      <c r="I97" s="188">
        <v>0.0</v>
      </c>
      <c r="J97" s="188">
        <v>0.0</v>
      </c>
      <c r="K97" s="188">
        <v>0.0</v>
      </c>
      <c r="L97" s="188">
        <v>0.0</v>
      </c>
      <c r="M97" s="188">
        <v>0.0</v>
      </c>
      <c r="N97" s="188">
        <f t="shared" ref="N97:V97" si="287">+M97</f>
        <v>0</v>
      </c>
      <c r="O97" s="188">
        <f t="shared" si="287"/>
        <v>0</v>
      </c>
      <c r="P97" s="188">
        <f t="shared" si="287"/>
        <v>0</v>
      </c>
      <c r="Q97" s="188">
        <f t="shared" si="287"/>
        <v>0</v>
      </c>
      <c r="R97" s="188">
        <f t="shared" si="287"/>
        <v>0</v>
      </c>
      <c r="S97" s="188">
        <f t="shared" si="287"/>
        <v>0</v>
      </c>
      <c r="T97" s="188">
        <f t="shared" si="287"/>
        <v>0</v>
      </c>
      <c r="U97" s="188">
        <f t="shared" si="287"/>
        <v>0</v>
      </c>
      <c r="V97" s="188">
        <f t="shared" si="287"/>
        <v>0</v>
      </c>
      <c r="W97" s="202">
        <v>0.0</v>
      </c>
      <c r="X97" s="188">
        <f t="shared" ref="X97:BO97" si="288">+W97</f>
        <v>0</v>
      </c>
      <c r="Y97" s="188">
        <f t="shared" si="288"/>
        <v>0</v>
      </c>
      <c r="Z97" s="188">
        <f t="shared" si="288"/>
        <v>0</v>
      </c>
      <c r="AA97" s="188">
        <f t="shared" si="288"/>
        <v>0</v>
      </c>
      <c r="AB97" s="188">
        <f t="shared" si="288"/>
        <v>0</v>
      </c>
      <c r="AC97" s="188">
        <f t="shared" si="288"/>
        <v>0</v>
      </c>
      <c r="AD97" s="188">
        <f t="shared" si="288"/>
        <v>0</v>
      </c>
      <c r="AE97" s="188">
        <f t="shared" si="288"/>
        <v>0</v>
      </c>
      <c r="AF97" s="188">
        <f t="shared" si="288"/>
        <v>0</v>
      </c>
      <c r="AG97" s="188">
        <f t="shared" si="288"/>
        <v>0</v>
      </c>
      <c r="AH97" s="188">
        <f t="shared" si="288"/>
        <v>0</v>
      </c>
      <c r="AI97" s="188">
        <f t="shared" si="288"/>
        <v>0</v>
      </c>
      <c r="AJ97" s="188">
        <f t="shared" si="288"/>
        <v>0</v>
      </c>
      <c r="AK97" s="188">
        <f t="shared" si="288"/>
        <v>0</v>
      </c>
      <c r="AL97" s="188">
        <f t="shared" si="288"/>
        <v>0</v>
      </c>
      <c r="AM97" s="188">
        <f t="shared" si="288"/>
        <v>0</v>
      </c>
      <c r="AN97" s="188">
        <f t="shared" si="288"/>
        <v>0</v>
      </c>
      <c r="AO97" s="188">
        <f t="shared" si="288"/>
        <v>0</v>
      </c>
      <c r="AP97" s="188">
        <f t="shared" si="288"/>
        <v>0</v>
      </c>
      <c r="AQ97" s="188">
        <f t="shared" si="288"/>
        <v>0</v>
      </c>
      <c r="AR97" s="188">
        <f t="shared" si="288"/>
        <v>0</v>
      </c>
      <c r="AS97" s="188">
        <f t="shared" si="288"/>
        <v>0</v>
      </c>
      <c r="AT97" s="188">
        <f t="shared" si="288"/>
        <v>0</v>
      </c>
      <c r="AU97" s="188">
        <f t="shared" si="288"/>
        <v>0</v>
      </c>
      <c r="AV97" s="188">
        <f t="shared" si="288"/>
        <v>0</v>
      </c>
      <c r="AW97" s="188">
        <f t="shared" si="288"/>
        <v>0</v>
      </c>
      <c r="AX97" s="188">
        <f t="shared" si="288"/>
        <v>0</v>
      </c>
      <c r="AY97" s="188">
        <f t="shared" si="288"/>
        <v>0</v>
      </c>
      <c r="AZ97" s="188">
        <f t="shared" si="288"/>
        <v>0</v>
      </c>
      <c r="BA97" s="188">
        <f t="shared" si="288"/>
        <v>0</v>
      </c>
      <c r="BB97" s="188">
        <f t="shared" si="288"/>
        <v>0</v>
      </c>
      <c r="BC97" s="188">
        <f t="shared" si="288"/>
        <v>0</v>
      </c>
      <c r="BD97" s="188">
        <f t="shared" si="288"/>
        <v>0</v>
      </c>
      <c r="BE97" s="188">
        <f t="shared" si="288"/>
        <v>0</v>
      </c>
      <c r="BF97" s="188">
        <f t="shared" si="288"/>
        <v>0</v>
      </c>
      <c r="BG97" s="188">
        <f t="shared" si="288"/>
        <v>0</v>
      </c>
      <c r="BH97" s="188">
        <f t="shared" si="288"/>
        <v>0</v>
      </c>
      <c r="BI97" s="188">
        <f t="shared" si="288"/>
        <v>0</v>
      </c>
      <c r="BJ97" s="188">
        <f t="shared" si="288"/>
        <v>0</v>
      </c>
      <c r="BK97" s="188">
        <f t="shared" si="288"/>
        <v>0</v>
      </c>
      <c r="BL97" s="188">
        <f t="shared" si="288"/>
        <v>0</v>
      </c>
      <c r="BM97" s="188">
        <f t="shared" si="288"/>
        <v>0</v>
      </c>
      <c r="BN97" s="188">
        <f t="shared" si="288"/>
        <v>0</v>
      </c>
      <c r="BO97" s="188">
        <f t="shared" si="288"/>
        <v>0</v>
      </c>
    </row>
    <row r="98" ht="15.75" customHeight="1">
      <c r="A98" s="4" t="str">
        <f t="shared" si="275"/>
        <v>S&amp;M Contractor 5</v>
      </c>
      <c r="B98" s="185" t="s">
        <v>5</v>
      </c>
      <c r="C98" s="186">
        <f t="shared" si="276"/>
        <v>0</v>
      </c>
      <c r="D98" s="186">
        <f t="shared" si="277"/>
        <v>0</v>
      </c>
      <c r="E98" s="186">
        <f t="shared" si="278"/>
        <v>0</v>
      </c>
      <c r="F98" s="186">
        <f t="shared" si="279"/>
        <v>0</v>
      </c>
      <c r="G98" s="186">
        <f t="shared" si="280"/>
        <v>0</v>
      </c>
      <c r="H98" s="188">
        <v>0.0</v>
      </c>
      <c r="I98" s="188">
        <v>0.0</v>
      </c>
      <c r="J98" s="188">
        <v>0.0</v>
      </c>
      <c r="K98" s="188">
        <v>0.0</v>
      </c>
      <c r="L98" s="188">
        <v>0.0</v>
      </c>
      <c r="M98" s="188">
        <v>0.0</v>
      </c>
      <c r="N98" s="188">
        <f t="shared" ref="N98:BG98" si="289">+M98</f>
        <v>0</v>
      </c>
      <c r="O98" s="188">
        <f t="shared" si="289"/>
        <v>0</v>
      </c>
      <c r="P98" s="188">
        <f t="shared" si="289"/>
        <v>0</v>
      </c>
      <c r="Q98" s="188">
        <f t="shared" si="289"/>
        <v>0</v>
      </c>
      <c r="R98" s="188">
        <f t="shared" si="289"/>
        <v>0</v>
      </c>
      <c r="S98" s="188">
        <f t="shared" si="289"/>
        <v>0</v>
      </c>
      <c r="T98" s="188">
        <f t="shared" si="289"/>
        <v>0</v>
      </c>
      <c r="U98" s="188">
        <f t="shared" si="289"/>
        <v>0</v>
      </c>
      <c r="V98" s="188">
        <f t="shared" si="289"/>
        <v>0</v>
      </c>
      <c r="W98" s="188">
        <f t="shared" si="289"/>
        <v>0</v>
      </c>
      <c r="X98" s="188">
        <f t="shared" si="289"/>
        <v>0</v>
      </c>
      <c r="Y98" s="188">
        <f t="shared" si="289"/>
        <v>0</v>
      </c>
      <c r="Z98" s="188">
        <f t="shared" si="289"/>
        <v>0</v>
      </c>
      <c r="AA98" s="188">
        <f t="shared" si="289"/>
        <v>0</v>
      </c>
      <c r="AB98" s="188">
        <f t="shared" si="289"/>
        <v>0</v>
      </c>
      <c r="AC98" s="188">
        <f t="shared" si="289"/>
        <v>0</v>
      </c>
      <c r="AD98" s="188">
        <f t="shared" si="289"/>
        <v>0</v>
      </c>
      <c r="AE98" s="188">
        <f t="shared" si="289"/>
        <v>0</v>
      </c>
      <c r="AF98" s="188">
        <f t="shared" si="289"/>
        <v>0</v>
      </c>
      <c r="AG98" s="188">
        <f t="shared" si="289"/>
        <v>0</v>
      </c>
      <c r="AH98" s="188">
        <f t="shared" si="289"/>
        <v>0</v>
      </c>
      <c r="AI98" s="188">
        <f t="shared" si="289"/>
        <v>0</v>
      </c>
      <c r="AJ98" s="188">
        <f t="shared" si="289"/>
        <v>0</v>
      </c>
      <c r="AK98" s="188">
        <f t="shared" si="289"/>
        <v>0</v>
      </c>
      <c r="AL98" s="188">
        <f t="shared" si="289"/>
        <v>0</v>
      </c>
      <c r="AM98" s="188">
        <f t="shared" si="289"/>
        <v>0</v>
      </c>
      <c r="AN98" s="188">
        <f t="shared" si="289"/>
        <v>0</v>
      </c>
      <c r="AO98" s="188">
        <f t="shared" si="289"/>
        <v>0</v>
      </c>
      <c r="AP98" s="188">
        <f t="shared" si="289"/>
        <v>0</v>
      </c>
      <c r="AQ98" s="188">
        <f t="shared" si="289"/>
        <v>0</v>
      </c>
      <c r="AR98" s="188">
        <f t="shared" si="289"/>
        <v>0</v>
      </c>
      <c r="AS98" s="188">
        <f t="shared" si="289"/>
        <v>0</v>
      </c>
      <c r="AT98" s="188">
        <f t="shared" si="289"/>
        <v>0</v>
      </c>
      <c r="AU98" s="188">
        <f t="shared" si="289"/>
        <v>0</v>
      </c>
      <c r="AV98" s="188">
        <f t="shared" si="289"/>
        <v>0</v>
      </c>
      <c r="AW98" s="188">
        <f t="shared" si="289"/>
        <v>0</v>
      </c>
      <c r="AX98" s="188">
        <f t="shared" si="289"/>
        <v>0</v>
      </c>
      <c r="AY98" s="188">
        <f t="shared" si="289"/>
        <v>0</v>
      </c>
      <c r="AZ98" s="188">
        <f t="shared" si="289"/>
        <v>0</v>
      </c>
      <c r="BA98" s="188">
        <f t="shared" si="289"/>
        <v>0</v>
      </c>
      <c r="BB98" s="188">
        <f t="shared" si="289"/>
        <v>0</v>
      </c>
      <c r="BC98" s="188">
        <f t="shared" si="289"/>
        <v>0</v>
      </c>
      <c r="BD98" s="188">
        <f t="shared" si="289"/>
        <v>0</v>
      </c>
      <c r="BE98" s="188">
        <f t="shared" si="289"/>
        <v>0</v>
      </c>
      <c r="BF98" s="188">
        <f t="shared" si="289"/>
        <v>0</v>
      </c>
      <c r="BG98" s="188">
        <f t="shared" si="289"/>
        <v>0</v>
      </c>
      <c r="BH98" s="202">
        <v>0.0</v>
      </c>
      <c r="BI98" s="188">
        <f t="shared" ref="BI98:BO98" si="290">+BH98</f>
        <v>0</v>
      </c>
      <c r="BJ98" s="188">
        <f t="shared" si="290"/>
        <v>0</v>
      </c>
      <c r="BK98" s="188">
        <f t="shared" si="290"/>
        <v>0</v>
      </c>
      <c r="BL98" s="188">
        <f t="shared" si="290"/>
        <v>0</v>
      </c>
      <c r="BM98" s="188">
        <f t="shared" si="290"/>
        <v>0</v>
      </c>
      <c r="BN98" s="188">
        <f t="shared" si="290"/>
        <v>0</v>
      </c>
      <c r="BO98" s="188">
        <f t="shared" si="290"/>
        <v>0</v>
      </c>
    </row>
    <row r="99" ht="15.75" customHeight="1">
      <c r="A99" s="4" t="str">
        <f t="shared" si="275"/>
        <v>S&amp;M Contractor 6</v>
      </c>
      <c r="B99" s="185" t="s">
        <v>119</v>
      </c>
      <c r="C99" s="186">
        <f t="shared" si="276"/>
        <v>0</v>
      </c>
      <c r="D99" s="186">
        <f t="shared" si="277"/>
        <v>0</v>
      </c>
      <c r="E99" s="186">
        <f t="shared" si="278"/>
        <v>0</v>
      </c>
      <c r="F99" s="186">
        <f t="shared" si="279"/>
        <v>0</v>
      </c>
      <c r="G99" s="186">
        <f t="shared" si="280"/>
        <v>0</v>
      </c>
      <c r="H99" s="188">
        <v>0.0</v>
      </c>
      <c r="I99" s="188">
        <v>0.0</v>
      </c>
      <c r="J99" s="188">
        <v>0.0</v>
      </c>
      <c r="K99" s="202">
        <v>1.0</v>
      </c>
      <c r="L99" s="188">
        <f t="shared" ref="L99:M99" si="291">+K99</f>
        <v>1</v>
      </c>
      <c r="M99" s="188">
        <f t="shared" si="291"/>
        <v>1</v>
      </c>
      <c r="N99" s="188">
        <v>0.0</v>
      </c>
      <c r="O99" s="188">
        <f t="shared" ref="O99:AE99" si="292">+N99</f>
        <v>0</v>
      </c>
      <c r="P99" s="188">
        <f t="shared" si="292"/>
        <v>0</v>
      </c>
      <c r="Q99" s="188">
        <f t="shared" si="292"/>
        <v>0</v>
      </c>
      <c r="R99" s="188">
        <f t="shared" si="292"/>
        <v>0</v>
      </c>
      <c r="S99" s="188">
        <f t="shared" si="292"/>
        <v>0</v>
      </c>
      <c r="T99" s="188">
        <f t="shared" si="292"/>
        <v>0</v>
      </c>
      <c r="U99" s="188">
        <f t="shared" si="292"/>
        <v>0</v>
      </c>
      <c r="V99" s="188">
        <f t="shared" si="292"/>
        <v>0</v>
      </c>
      <c r="W99" s="188">
        <f t="shared" si="292"/>
        <v>0</v>
      </c>
      <c r="X99" s="188">
        <f t="shared" si="292"/>
        <v>0</v>
      </c>
      <c r="Y99" s="188">
        <f t="shared" si="292"/>
        <v>0</v>
      </c>
      <c r="Z99" s="188">
        <f t="shared" si="292"/>
        <v>0</v>
      </c>
      <c r="AA99" s="188">
        <f t="shared" si="292"/>
        <v>0</v>
      </c>
      <c r="AB99" s="188">
        <f t="shared" si="292"/>
        <v>0</v>
      </c>
      <c r="AC99" s="188">
        <f t="shared" si="292"/>
        <v>0</v>
      </c>
      <c r="AD99" s="188">
        <f t="shared" si="292"/>
        <v>0</v>
      </c>
      <c r="AE99" s="188">
        <f t="shared" si="292"/>
        <v>0</v>
      </c>
      <c r="AF99" s="202">
        <v>0.0</v>
      </c>
      <c r="AG99" s="188">
        <f t="shared" ref="AG99:AQ99" si="293">+AF99</f>
        <v>0</v>
      </c>
      <c r="AH99" s="188">
        <f t="shared" si="293"/>
        <v>0</v>
      </c>
      <c r="AI99" s="188">
        <f t="shared" si="293"/>
        <v>0</v>
      </c>
      <c r="AJ99" s="188">
        <f t="shared" si="293"/>
        <v>0</v>
      </c>
      <c r="AK99" s="188">
        <f t="shared" si="293"/>
        <v>0</v>
      </c>
      <c r="AL99" s="188">
        <f t="shared" si="293"/>
        <v>0</v>
      </c>
      <c r="AM99" s="188">
        <f t="shared" si="293"/>
        <v>0</v>
      </c>
      <c r="AN99" s="188">
        <f t="shared" si="293"/>
        <v>0</v>
      </c>
      <c r="AO99" s="188">
        <f t="shared" si="293"/>
        <v>0</v>
      </c>
      <c r="AP99" s="188">
        <f t="shared" si="293"/>
        <v>0</v>
      </c>
      <c r="AQ99" s="188">
        <f t="shared" si="293"/>
        <v>0</v>
      </c>
      <c r="AR99" s="202">
        <v>0.0</v>
      </c>
      <c r="AS99" s="188">
        <f t="shared" ref="AS99:BO99" si="294">+AR99</f>
        <v>0</v>
      </c>
      <c r="AT99" s="188">
        <f t="shared" si="294"/>
        <v>0</v>
      </c>
      <c r="AU99" s="188">
        <f t="shared" si="294"/>
        <v>0</v>
      </c>
      <c r="AV99" s="188">
        <f t="shared" si="294"/>
        <v>0</v>
      </c>
      <c r="AW99" s="188">
        <f t="shared" si="294"/>
        <v>0</v>
      </c>
      <c r="AX99" s="188">
        <f t="shared" si="294"/>
        <v>0</v>
      </c>
      <c r="AY99" s="188">
        <f t="shared" si="294"/>
        <v>0</v>
      </c>
      <c r="AZ99" s="188">
        <f t="shared" si="294"/>
        <v>0</v>
      </c>
      <c r="BA99" s="188">
        <f t="shared" si="294"/>
        <v>0</v>
      </c>
      <c r="BB99" s="188">
        <f t="shared" si="294"/>
        <v>0</v>
      </c>
      <c r="BC99" s="188">
        <f t="shared" si="294"/>
        <v>0</v>
      </c>
      <c r="BD99" s="188">
        <f t="shared" si="294"/>
        <v>0</v>
      </c>
      <c r="BE99" s="188">
        <f t="shared" si="294"/>
        <v>0</v>
      </c>
      <c r="BF99" s="188">
        <f t="shared" si="294"/>
        <v>0</v>
      </c>
      <c r="BG99" s="188">
        <f t="shared" si="294"/>
        <v>0</v>
      </c>
      <c r="BH99" s="188">
        <f t="shared" si="294"/>
        <v>0</v>
      </c>
      <c r="BI99" s="188">
        <f t="shared" si="294"/>
        <v>0</v>
      </c>
      <c r="BJ99" s="188">
        <f t="shared" si="294"/>
        <v>0</v>
      </c>
      <c r="BK99" s="188">
        <f t="shared" si="294"/>
        <v>0</v>
      </c>
      <c r="BL99" s="188">
        <f t="shared" si="294"/>
        <v>0</v>
      </c>
      <c r="BM99" s="188">
        <f t="shared" si="294"/>
        <v>0</v>
      </c>
      <c r="BN99" s="188">
        <f t="shared" si="294"/>
        <v>0</v>
      </c>
      <c r="BO99" s="188">
        <f t="shared" si="294"/>
        <v>0</v>
      </c>
    </row>
    <row r="100" ht="15.75" customHeight="1">
      <c r="A100" s="4" t="str">
        <f t="shared" si="275"/>
        <v>S&amp;M Contractor 7</v>
      </c>
      <c r="B100" s="185" t="s">
        <v>5</v>
      </c>
      <c r="C100" s="186">
        <f t="shared" si="276"/>
        <v>0</v>
      </c>
      <c r="D100" s="186">
        <f t="shared" si="277"/>
        <v>0</v>
      </c>
      <c r="E100" s="186">
        <f t="shared" si="278"/>
        <v>0</v>
      </c>
      <c r="F100" s="186">
        <f t="shared" si="279"/>
        <v>0</v>
      </c>
      <c r="G100" s="186">
        <f t="shared" si="280"/>
        <v>0</v>
      </c>
      <c r="H100" s="188">
        <v>0.0</v>
      </c>
      <c r="I100" s="188">
        <v>0.0</v>
      </c>
      <c r="J100" s="188">
        <v>0.0</v>
      </c>
      <c r="K100" s="188">
        <v>0.0</v>
      </c>
      <c r="L100" s="188">
        <v>0.0</v>
      </c>
      <c r="M100" s="188">
        <v>0.0</v>
      </c>
      <c r="N100" s="188">
        <f t="shared" ref="N100:BO100" si="295">+M100</f>
        <v>0</v>
      </c>
      <c r="O100" s="188">
        <f t="shared" si="295"/>
        <v>0</v>
      </c>
      <c r="P100" s="188">
        <f t="shared" si="295"/>
        <v>0</v>
      </c>
      <c r="Q100" s="188">
        <f t="shared" si="295"/>
        <v>0</v>
      </c>
      <c r="R100" s="188">
        <f t="shared" si="295"/>
        <v>0</v>
      </c>
      <c r="S100" s="188">
        <f t="shared" si="295"/>
        <v>0</v>
      </c>
      <c r="T100" s="188">
        <f t="shared" si="295"/>
        <v>0</v>
      </c>
      <c r="U100" s="188">
        <f t="shared" si="295"/>
        <v>0</v>
      </c>
      <c r="V100" s="188">
        <f t="shared" si="295"/>
        <v>0</v>
      </c>
      <c r="W100" s="188">
        <f t="shared" si="295"/>
        <v>0</v>
      </c>
      <c r="X100" s="188">
        <f t="shared" si="295"/>
        <v>0</v>
      </c>
      <c r="Y100" s="188">
        <f t="shared" si="295"/>
        <v>0</v>
      </c>
      <c r="Z100" s="188">
        <f t="shared" si="295"/>
        <v>0</v>
      </c>
      <c r="AA100" s="188">
        <f t="shared" si="295"/>
        <v>0</v>
      </c>
      <c r="AB100" s="188">
        <f t="shared" si="295"/>
        <v>0</v>
      </c>
      <c r="AC100" s="188">
        <f t="shared" si="295"/>
        <v>0</v>
      </c>
      <c r="AD100" s="188">
        <f t="shared" si="295"/>
        <v>0</v>
      </c>
      <c r="AE100" s="188">
        <f t="shared" si="295"/>
        <v>0</v>
      </c>
      <c r="AF100" s="188">
        <f t="shared" si="295"/>
        <v>0</v>
      </c>
      <c r="AG100" s="188">
        <f t="shared" si="295"/>
        <v>0</v>
      </c>
      <c r="AH100" s="188">
        <f t="shared" si="295"/>
        <v>0</v>
      </c>
      <c r="AI100" s="188">
        <f t="shared" si="295"/>
        <v>0</v>
      </c>
      <c r="AJ100" s="188">
        <f t="shared" si="295"/>
        <v>0</v>
      </c>
      <c r="AK100" s="188">
        <f t="shared" si="295"/>
        <v>0</v>
      </c>
      <c r="AL100" s="188">
        <f t="shared" si="295"/>
        <v>0</v>
      </c>
      <c r="AM100" s="188">
        <f t="shared" si="295"/>
        <v>0</v>
      </c>
      <c r="AN100" s="188">
        <f t="shared" si="295"/>
        <v>0</v>
      </c>
      <c r="AO100" s="188">
        <f t="shared" si="295"/>
        <v>0</v>
      </c>
      <c r="AP100" s="188">
        <f t="shared" si="295"/>
        <v>0</v>
      </c>
      <c r="AQ100" s="188">
        <f t="shared" si="295"/>
        <v>0</v>
      </c>
      <c r="AR100" s="188">
        <f t="shared" si="295"/>
        <v>0</v>
      </c>
      <c r="AS100" s="188">
        <f t="shared" si="295"/>
        <v>0</v>
      </c>
      <c r="AT100" s="188">
        <f t="shared" si="295"/>
        <v>0</v>
      </c>
      <c r="AU100" s="188">
        <f t="shared" si="295"/>
        <v>0</v>
      </c>
      <c r="AV100" s="188">
        <f t="shared" si="295"/>
        <v>0</v>
      </c>
      <c r="AW100" s="188">
        <f t="shared" si="295"/>
        <v>0</v>
      </c>
      <c r="AX100" s="188">
        <f t="shared" si="295"/>
        <v>0</v>
      </c>
      <c r="AY100" s="188">
        <f t="shared" si="295"/>
        <v>0</v>
      </c>
      <c r="AZ100" s="188">
        <f t="shared" si="295"/>
        <v>0</v>
      </c>
      <c r="BA100" s="188">
        <f t="shared" si="295"/>
        <v>0</v>
      </c>
      <c r="BB100" s="188">
        <f t="shared" si="295"/>
        <v>0</v>
      </c>
      <c r="BC100" s="188">
        <f t="shared" si="295"/>
        <v>0</v>
      </c>
      <c r="BD100" s="188">
        <f t="shared" si="295"/>
        <v>0</v>
      </c>
      <c r="BE100" s="188">
        <f t="shared" si="295"/>
        <v>0</v>
      </c>
      <c r="BF100" s="188">
        <f t="shared" si="295"/>
        <v>0</v>
      </c>
      <c r="BG100" s="188">
        <f t="shared" si="295"/>
        <v>0</v>
      </c>
      <c r="BH100" s="188">
        <f t="shared" si="295"/>
        <v>0</v>
      </c>
      <c r="BI100" s="188">
        <f t="shared" si="295"/>
        <v>0</v>
      </c>
      <c r="BJ100" s="188">
        <f t="shared" si="295"/>
        <v>0</v>
      </c>
      <c r="BK100" s="188">
        <f t="shared" si="295"/>
        <v>0</v>
      </c>
      <c r="BL100" s="188">
        <f t="shared" si="295"/>
        <v>0</v>
      </c>
      <c r="BM100" s="188">
        <f t="shared" si="295"/>
        <v>0</v>
      </c>
      <c r="BN100" s="188">
        <f t="shared" si="295"/>
        <v>0</v>
      </c>
      <c r="BO100" s="188">
        <f t="shared" si="295"/>
        <v>0</v>
      </c>
    </row>
    <row r="101" ht="15.75" customHeight="1">
      <c r="A101" s="4" t="str">
        <f t="shared" si="275"/>
        <v>S&amp;M Contractor 8</v>
      </c>
      <c r="B101" s="185" t="s">
        <v>5</v>
      </c>
      <c r="C101" s="186">
        <f t="shared" si="276"/>
        <v>0</v>
      </c>
      <c r="D101" s="186">
        <f t="shared" si="277"/>
        <v>0</v>
      </c>
      <c r="E101" s="186">
        <f t="shared" si="278"/>
        <v>0</v>
      </c>
      <c r="F101" s="186">
        <f t="shared" si="279"/>
        <v>0</v>
      </c>
      <c r="G101" s="186">
        <f t="shared" si="280"/>
        <v>0</v>
      </c>
      <c r="H101" s="188">
        <f>H91*($C$34/12)</f>
        <v>0</v>
      </c>
      <c r="I101" s="188">
        <f>H101+(I91*($C$34/12))</f>
        <v>0</v>
      </c>
      <c r="J101" s="188">
        <v>0.0</v>
      </c>
      <c r="K101" s="188">
        <v>0.0</v>
      </c>
      <c r="L101" s="188">
        <v>0.0</v>
      </c>
      <c r="M101" s="188">
        <v>0.0</v>
      </c>
      <c r="N101" s="188">
        <f t="shared" ref="N101:BO101" si="296">+M101</f>
        <v>0</v>
      </c>
      <c r="O101" s="188">
        <f t="shared" si="296"/>
        <v>0</v>
      </c>
      <c r="P101" s="188">
        <f t="shared" si="296"/>
        <v>0</v>
      </c>
      <c r="Q101" s="188">
        <f t="shared" si="296"/>
        <v>0</v>
      </c>
      <c r="R101" s="188">
        <f t="shared" si="296"/>
        <v>0</v>
      </c>
      <c r="S101" s="188">
        <f t="shared" si="296"/>
        <v>0</v>
      </c>
      <c r="T101" s="188">
        <f t="shared" si="296"/>
        <v>0</v>
      </c>
      <c r="U101" s="188">
        <f t="shared" si="296"/>
        <v>0</v>
      </c>
      <c r="V101" s="188">
        <f t="shared" si="296"/>
        <v>0</v>
      </c>
      <c r="W101" s="188">
        <f t="shared" si="296"/>
        <v>0</v>
      </c>
      <c r="X101" s="188">
        <f t="shared" si="296"/>
        <v>0</v>
      </c>
      <c r="Y101" s="188">
        <f t="shared" si="296"/>
        <v>0</v>
      </c>
      <c r="Z101" s="188">
        <f t="shared" si="296"/>
        <v>0</v>
      </c>
      <c r="AA101" s="188">
        <f t="shared" si="296"/>
        <v>0</v>
      </c>
      <c r="AB101" s="188">
        <f t="shared" si="296"/>
        <v>0</v>
      </c>
      <c r="AC101" s="188">
        <f t="shared" si="296"/>
        <v>0</v>
      </c>
      <c r="AD101" s="188">
        <f t="shared" si="296"/>
        <v>0</v>
      </c>
      <c r="AE101" s="188">
        <f t="shared" si="296"/>
        <v>0</v>
      </c>
      <c r="AF101" s="188">
        <f t="shared" si="296"/>
        <v>0</v>
      </c>
      <c r="AG101" s="188">
        <f t="shared" si="296"/>
        <v>0</v>
      </c>
      <c r="AH101" s="188">
        <f t="shared" si="296"/>
        <v>0</v>
      </c>
      <c r="AI101" s="188">
        <f t="shared" si="296"/>
        <v>0</v>
      </c>
      <c r="AJ101" s="188">
        <f t="shared" si="296"/>
        <v>0</v>
      </c>
      <c r="AK101" s="188">
        <f t="shared" si="296"/>
        <v>0</v>
      </c>
      <c r="AL101" s="188">
        <f t="shared" si="296"/>
        <v>0</v>
      </c>
      <c r="AM101" s="188">
        <f t="shared" si="296"/>
        <v>0</v>
      </c>
      <c r="AN101" s="188">
        <f t="shared" si="296"/>
        <v>0</v>
      </c>
      <c r="AO101" s="188">
        <f t="shared" si="296"/>
        <v>0</v>
      </c>
      <c r="AP101" s="188">
        <f t="shared" si="296"/>
        <v>0</v>
      </c>
      <c r="AQ101" s="188">
        <f t="shared" si="296"/>
        <v>0</v>
      </c>
      <c r="AR101" s="188">
        <f t="shared" si="296"/>
        <v>0</v>
      </c>
      <c r="AS101" s="188">
        <f t="shared" si="296"/>
        <v>0</v>
      </c>
      <c r="AT101" s="188">
        <f t="shared" si="296"/>
        <v>0</v>
      </c>
      <c r="AU101" s="188">
        <f t="shared" si="296"/>
        <v>0</v>
      </c>
      <c r="AV101" s="188">
        <f t="shared" si="296"/>
        <v>0</v>
      </c>
      <c r="AW101" s="188">
        <f t="shared" si="296"/>
        <v>0</v>
      </c>
      <c r="AX101" s="188">
        <f t="shared" si="296"/>
        <v>0</v>
      </c>
      <c r="AY101" s="188">
        <f t="shared" si="296"/>
        <v>0</v>
      </c>
      <c r="AZ101" s="188">
        <f t="shared" si="296"/>
        <v>0</v>
      </c>
      <c r="BA101" s="188">
        <f t="shared" si="296"/>
        <v>0</v>
      </c>
      <c r="BB101" s="188">
        <f t="shared" si="296"/>
        <v>0</v>
      </c>
      <c r="BC101" s="188">
        <f t="shared" si="296"/>
        <v>0</v>
      </c>
      <c r="BD101" s="188">
        <f t="shared" si="296"/>
        <v>0</v>
      </c>
      <c r="BE101" s="188">
        <f t="shared" si="296"/>
        <v>0</v>
      </c>
      <c r="BF101" s="188">
        <f t="shared" si="296"/>
        <v>0</v>
      </c>
      <c r="BG101" s="188">
        <f t="shared" si="296"/>
        <v>0</v>
      </c>
      <c r="BH101" s="188">
        <f t="shared" si="296"/>
        <v>0</v>
      </c>
      <c r="BI101" s="188">
        <f t="shared" si="296"/>
        <v>0</v>
      </c>
      <c r="BJ101" s="188">
        <f t="shared" si="296"/>
        <v>0</v>
      </c>
      <c r="BK101" s="188">
        <f t="shared" si="296"/>
        <v>0</v>
      </c>
      <c r="BL101" s="188">
        <f t="shared" si="296"/>
        <v>0</v>
      </c>
      <c r="BM101" s="188">
        <f t="shared" si="296"/>
        <v>0</v>
      </c>
      <c r="BN101" s="188">
        <f t="shared" si="296"/>
        <v>0</v>
      </c>
      <c r="BO101" s="188">
        <f t="shared" si="296"/>
        <v>0</v>
      </c>
    </row>
    <row r="102" ht="15.75" customHeight="1">
      <c r="A102" s="4" t="str">
        <f t="shared" si="275"/>
        <v>S&amp;M Contractor 9</v>
      </c>
      <c r="B102" s="185" t="s">
        <v>5</v>
      </c>
      <c r="C102" s="186" t="str">
        <f t="shared" si="276"/>
        <v/>
      </c>
      <c r="D102" s="186" t="str">
        <f t="shared" si="277"/>
        <v/>
      </c>
      <c r="E102" s="186" t="str">
        <f t="shared" si="278"/>
        <v/>
      </c>
      <c r="F102" s="186" t="str">
        <f t="shared" si="279"/>
        <v/>
      </c>
      <c r="G102" s="186" t="str">
        <f t="shared" si="280"/>
        <v/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</row>
    <row r="103" ht="15.75" customHeight="1">
      <c r="A103" s="76" t="s">
        <v>252</v>
      </c>
      <c r="B103" s="76"/>
      <c r="C103" s="70"/>
      <c r="D103" s="70"/>
      <c r="E103" s="70"/>
      <c r="F103" s="70"/>
      <c r="G103" s="70"/>
      <c r="H103" s="180">
        <f t="shared" ref="H103:BO103" si="297">SUM(H94:H102)</f>
        <v>0</v>
      </c>
      <c r="I103" s="180">
        <f t="shared" si="297"/>
        <v>0</v>
      </c>
      <c r="J103" s="180">
        <f t="shared" si="297"/>
        <v>0</v>
      </c>
      <c r="K103" s="180">
        <f t="shared" si="297"/>
        <v>1</v>
      </c>
      <c r="L103" s="180">
        <f t="shared" si="297"/>
        <v>2</v>
      </c>
      <c r="M103" s="180">
        <f t="shared" si="297"/>
        <v>2</v>
      </c>
      <c r="N103" s="180">
        <f t="shared" si="297"/>
        <v>0</v>
      </c>
      <c r="O103" s="180">
        <f t="shared" si="297"/>
        <v>0</v>
      </c>
      <c r="P103" s="180">
        <f t="shared" si="297"/>
        <v>0</v>
      </c>
      <c r="Q103" s="180">
        <f t="shared" si="297"/>
        <v>0</v>
      </c>
      <c r="R103" s="180">
        <f t="shared" si="297"/>
        <v>0</v>
      </c>
      <c r="S103" s="180">
        <f t="shared" si="297"/>
        <v>0</v>
      </c>
      <c r="T103" s="180">
        <f t="shared" si="297"/>
        <v>0</v>
      </c>
      <c r="U103" s="180">
        <f t="shared" si="297"/>
        <v>0</v>
      </c>
      <c r="V103" s="180">
        <f t="shared" si="297"/>
        <v>0</v>
      </c>
      <c r="W103" s="180">
        <f t="shared" si="297"/>
        <v>0</v>
      </c>
      <c r="X103" s="180">
        <f t="shared" si="297"/>
        <v>0</v>
      </c>
      <c r="Y103" s="180">
        <f t="shared" si="297"/>
        <v>0</v>
      </c>
      <c r="Z103" s="180">
        <f t="shared" si="297"/>
        <v>0</v>
      </c>
      <c r="AA103" s="180">
        <f t="shared" si="297"/>
        <v>0</v>
      </c>
      <c r="AB103" s="180">
        <f t="shared" si="297"/>
        <v>0</v>
      </c>
      <c r="AC103" s="180">
        <f t="shared" si="297"/>
        <v>0</v>
      </c>
      <c r="AD103" s="180">
        <f t="shared" si="297"/>
        <v>0</v>
      </c>
      <c r="AE103" s="180">
        <f t="shared" si="297"/>
        <v>0</v>
      </c>
      <c r="AF103" s="180">
        <f t="shared" si="297"/>
        <v>0</v>
      </c>
      <c r="AG103" s="180">
        <f t="shared" si="297"/>
        <v>0</v>
      </c>
      <c r="AH103" s="180">
        <f t="shared" si="297"/>
        <v>0</v>
      </c>
      <c r="AI103" s="180">
        <f t="shared" si="297"/>
        <v>0</v>
      </c>
      <c r="AJ103" s="180">
        <f t="shared" si="297"/>
        <v>0</v>
      </c>
      <c r="AK103" s="180">
        <f t="shared" si="297"/>
        <v>0</v>
      </c>
      <c r="AL103" s="180">
        <f t="shared" si="297"/>
        <v>0</v>
      </c>
      <c r="AM103" s="180">
        <f t="shared" si="297"/>
        <v>0</v>
      </c>
      <c r="AN103" s="180">
        <f t="shared" si="297"/>
        <v>0</v>
      </c>
      <c r="AO103" s="180">
        <f t="shared" si="297"/>
        <v>0</v>
      </c>
      <c r="AP103" s="180">
        <f t="shared" si="297"/>
        <v>0</v>
      </c>
      <c r="AQ103" s="180">
        <f t="shared" si="297"/>
        <v>0</v>
      </c>
      <c r="AR103" s="180">
        <f t="shared" si="297"/>
        <v>0</v>
      </c>
      <c r="AS103" s="180">
        <f t="shared" si="297"/>
        <v>0</v>
      </c>
      <c r="AT103" s="180">
        <f t="shared" si="297"/>
        <v>0</v>
      </c>
      <c r="AU103" s="180">
        <f t="shared" si="297"/>
        <v>0</v>
      </c>
      <c r="AV103" s="180">
        <f t="shared" si="297"/>
        <v>0</v>
      </c>
      <c r="AW103" s="180">
        <f t="shared" si="297"/>
        <v>0</v>
      </c>
      <c r="AX103" s="180">
        <f t="shared" si="297"/>
        <v>0</v>
      </c>
      <c r="AY103" s="180">
        <f t="shared" si="297"/>
        <v>0</v>
      </c>
      <c r="AZ103" s="180">
        <f t="shared" si="297"/>
        <v>0</v>
      </c>
      <c r="BA103" s="180">
        <f t="shared" si="297"/>
        <v>0</v>
      </c>
      <c r="BB103" s="180">
        <f t="shared" si="297"/>
        <v>0</v>
      </c>
      <c r="BC103" s="180">
        <f t="shared" si="297"/>
        <v>0</v>
      </c>
      <c r="BD103" s="180">
        <f t="shared" si="297"/>
        <v>0</v>
      </c>
      <c r="BE103" s="180">
        <f t="shared" si="297"/>
        <v>0</v>
      </c>
      <c r="BF103" s="180">
        <f t="shared" si="297"/>
        <v>0</v>
      </c>
      <c r="BG103" s="180">
        <f t="shared" si="297"/>
        <v>0</v>
      </c>
      <c r="BH103" s="180">
        <f t="shared" si="297"/>
        <v>0</v>
      </c>
      <c r="BI103" s="180">
        <f t="shared" si="297"/>
        <v>0</v>
      </c>
      <c r="BJ103" s="180">
        <f t="shared" si="297"/>
        <v>0</v>
      </c>
      <c r="BK103" s="180">
        <f t="shared" si="297"/>
        <v>0</v>
      </c>
      <c r="BL103" s="180">
        <f t="shared" si="297"/>
        <v>0</v>
      </c>
      <c r="BM103" s="180">
        <f t="shared" si="297"/>
        <v>0</v>
      </c>
      <c r="BN103" s="180">
        <f t="shared" si="297"/>
        <v>0</v>
      </c>
      <c r="BO103" s="180">
        <f t="shared" si="297"/>
        <v>0</v>
      </c>
    </row>
    <row r="104" ht="15.75" customHeight="1">
      <c r="A104" s="71" t="s">
        <v>282</v>
      </c>
      <c r="B104" s="71"/>
      <c r="C104" s="182"/>
      <c r="D104" s="182"/>
      <c r="E104" s="182"/>
      <c r="F104" s="182"/>
      <c r="G104" s="18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</row>
    <row r="105" ht="15.75" customHeight="1">
      <c r="A105" s="1" t="s">
        <v>222</v>
      </c>
      <c r="B105" s="1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</row>
    <row r="106" ht="15.75" customHeight="1">
      <c r="A106" s="79" t="s">
        <v>283</v>
      </c>
      <c r="B106" s="79"/>
      <c r="C106" s="110"/>
      <c r="D106" s="110"/>
      <c r="E106" s="110"/>
      <c r="F106" s="110"/>
      <c r="G106" s="110"/>
      <c r="H106" s="178">
        <f>+H126</f>
        <v>1</v>
      </c>
      <c r="I106" s="178">
        <f t="shared" ref="I106:BO106" si="298">+I126-H126</f>
        <v>3</v>
      </c>
      <c r="J106" s="178">
        <f t="shared" si="298"/>
        <v>0</v>
      </c>
      <c r="K106" s="178">
        <f t="shared" si="298"/>
        <v>1</v>
      </c>
      <c r="L106" s="178">
        <f t="shared" si="298"/>
        <v>1</v>
      </c>
      <c r="M106" s="178">
        <f t="shared" si="298"/>
        <v>1</v>
      </c>
      <c r="N106" s="178">
        <f t="shared" si="298"/>
        <v>-7</v>
      </c>
      <c r="O106" s="178">
        <f t="shared" si="298"/>
        <v>0</v>
      </c>
      <c r="P106" s="178">
        <f t="shared" si="298"/>
        <v>0</v>
      </c>
      <c r="Q106" s="178">
        <f t="shared" si="298"/>
        <v>0</v>
      </c>
      <c r="R106" s="178">
        <f t="shared" si="298"/>
        <v>0</v>
      </c>
      <c r="S106" s="178">
        <f t="shared" si="298"/>
        <v>0</v>
      </c>
      <c r="T106" s="178">
        <f t="shared" si="298"/>
        <v>0</v>
      </c>
      <c r="U106" s="178">
        <f t="shared" si="298"/>
        <v>0</v>
      </c>
      <c r="V106" s="178">
        <f t="shared" si="298"/>
        <v>0</v>
      </c>
      <c r="W106" s="178">
        <f t="shared" si="298"/>
        <v>0</v>
      </c>
      <c r="X106" s="178">
        <f t="shared" si="298"/>
        <v>0</v>
      </c>
      <c r="Y106" s="178">
        <f t="shared" si="298"/>
        <v>0</v>
      </c>
      <c r="Z106" s="178">
        <f t="shared" si="298"/>
        <v>0</v>
      </c>
      <c r="AA106" s="178">
        <f t="shared" si="298"/>
        <v>0</v>
      </c>
      <c r="AB106" s="178">
        <f t="shared" si="298"/>
        <v>0</v>
      </c>
      <c r="AC106" s="178">
        <f t="shared" si="298"/>
        <v>0</v>
      </c>
      <c r="AD106" s="178">
        <f t="shared" si="298"/>
        <v>0</v>
      </c>
      <c r="AE106" s="178">
        <f t="shared" si="298"/>
        <v>0</v>
      </c>
      <c r="AF106" s="178">
        <f t="shared" si="298"/>
        <v>0</v>
      </c>
      <c r="AG106" s="178">
        <f t="shared" si="298"/>
        <v>0</v>
      </c>
      <c r="AH106" s="178">
        <f t="shared" si="298"/>
        <v>0</v>
      </c>
      <c r="AI106" s="178">
        <f t="shared" si="298"/>
        <v>0</v>
      </c>
      <c r="AJ106" s="178">
        <f t="shared" si="298"/>
        <v>0</v>
      </c>
      <c r="AK106" s="178">
        <f t="shared" si="298"/>
        <v>0</v>
      </c>
      <c r="AL106" s="178">
        <f t="shared" si="298"/>
        <v>0</v>
      </c>
      <c r="AM106" s="178">
        <f t="shared" si="298"/>
        <v>0</v>
      </c>
      <c r="AN106" s="178">
        <f t="shared" si="298"/>
        <v>0</v>
      </c>
      <c r="AO106" s="178">
        <f t="shared" si="298"/>
        <v>0</v>
      </c>
      <c r="AP106" s="178">
        <f t="shared" si="298"/>
        <v>0</v>
      </c>
      <c r="AQ106" s="178">
        <f t="shared" si="298"/>
        <v>0</v>
      </c>
      <c r="AR106" s="178">
        <f t="shared" si="298"/>
        <v>0</v>
      </c>
      <c r="AS106" s="178">
        <f t="shared" si="298"/>
        <v>0</v>
      </c>
      <c r="AT106" s="178">
        <f t="shared" si="298"/>
        <v>0</v>
      </c>
      <c r="AU106" s="178">
        <f t="shared" si="298"/>
        <v>0</v>
      </c>
      <c r="AV106" s="178">
        <f t="shared" si="298"/>
        <v>0</v>
      </c>
      <c r="AW106" s="178">
        <f t="shared" si="298"/>
        <v>0</v>
      </c>
      <c r="AX106" s="178">
        <f t="shared" si="298"/>
        <v>0</v>
      </c>
      <c r="AY106" s="178">
        <f t="shared" si="298"/>
        <v>0</v>
      </c>
      <c r="AZ106" s="178">
        <f t="shared" si="298"/>
        <v>0</v>
      </c>
      <c r="BA106" s="178">
        <f t="shared" si="298"/>
        <v>0</v>
      </c>
      <c r="BB106" s="178">
        <f t="shared" si="298"/>
        <v>0</v>
      </c>
      <c r="BC106" s="178">
        <f t="shared" si="298"/>
        <v>0</v>
      </c>
      <c r="BD106" s="178">
        <f t="shared" si="298"/>
        <v>0</v>
      </c>
      <c r="BE106" s="178">
        <f t="shared" si="298"/>
        <v>0</v>
      </c>
      <c r="BF106" s="178">
        <f t="shared" si="298"/>
        <v>0</v>
      </c>
      <c r="BG106" s="178">
        <f t="shared" si="298"/>
        <v>0</v>
      </c>
      <c r="BH106" s="178">
        <f t="shared" si="298"/>
        <v>0</v>
      </c>
      <c r="BI106" s="178">
        <f t="shared" si="298"/>
        <v>0</v>
      </c>
      <c r="BJ106" s="178">
        <f t="shared" si="298"/>
        <v>0</v>
      </c>
      <c r="BK106" s="178">
        <f t="shared" si="298"/>
        <v>0</v>
      </c>
      <c r="BL106" s="178">
        <f t="shared" si="298"/>
        <v>0</v>
      </c>
      <c r="BM106" s="178">
        <f t="shared" si="298"/>
        <v>0</v>
      </c>
      <c r="BN106" s="178">
        <f t="shared" si="298"/>
        <v>0</v>
      </c>
      <c r="BO106" s="178">
        <f t="shared" si="298"/>
        <v>0</v>
      </c>
    </row>
    <row r="107" ht="15.75" customHeight="1">
      <c r="A107" s="76" t="s">
        <v>255</v>
      </c>
      <c r="B107" s="76"/>
      <c r="C107" s="70"/>
      <c r="D107" s="70"/>
      <c r="E107" s="70"/>
      <c r="F107" s="70"/>
      <c r="G107" s="70"/>
      <c r="H107" s="180">
        <f t="shared" ref="H107:BO107" si="299">+H126</f>
        <v>1</v>
      </c>
      <c r="I107" s="180">
        <f t="shared" si="299"/>
        <v>4</v>
      </c>
      <c r="J107" s="180">
        <f t="shared" si="299"/>
        <v>4</v>
      </c>
      <c r="K107" s="180">
        <f t="shared" si="299"/>
        <v>5</v>
      </c>
      <c r="L107" s="180">
        <f t="shared" si="299"/>
        <v>6</v>
      </c>
      <c r="M107" s="180">
        <f t="shared" si="299"/>
        <v>7</v>
      </c>
      <c r="N107" s="180">
        <f t="shared" si="299"/>
        <v>0</v>
      </c>
      <c r="O107" s="180">
        <f t="shared" si="299"/>
        <v>0</v>
      </c>
      <c r="P107" s="180">
        <f t="shared" si="299"/>
        <v>0</v>
      </c>
      <c r="Q107" s="180">
        <f t="shared" si="299"/>
        <v>0</v>
      </c>
      <c r="R107" s="180">
        <f t="shared" si="299"/>
        <v>0</v>
      </c>
      <c r="S107" s="180">
        <f t="shared" si="299"/>
        <v>0</v>
      </c>
      <c r="T107" s="180">
        <f t="shared" si="299"/>
        <v>0</v>
      </c>
      <c r="U107" s="180">
        <f t="shared" si="299"/>
        <v>0</v>
      </c>
      <c r="V107" s="180">
        <f t="shared" si="299"/>
        <v>0</v>
      </c>
      <c r="W107" s="180">
        <f t="shared" si="299"/>
        <v>0</v>
      </c>
      <c r="X107" s="180">
        <f t="shared" si="299"/>
        <v>0</v>
      </c>
      <c r="Y107" s="180">
        <f t="shared" si="299"/>
        <v>0</v>
      </c>
      <c r="Z107" s="180">
        <f t="shared" si="299"/>
        <v>0</v>
      </c>
      <c r="AA107" s="180">
        <f t="shared" si="299"/>
        <v>0</v>
      </c>
      <c r="AB107" s="180">
        <f t="shared" si="299"/>
        <v>0</v>
      </c>
      <c r="AC107" s="180">
        <f t="shared" si="299"/>
        <v>0</v>
      </c>
      <c r="AD107" s="180">
        <f t="shared" si="299"/>
        <v>0</v>
      </c>
      <c r="AE107" s="180">
        <f t="shared" si="299"/>
        <v>0</v>
      </c>
      <c r="AF107" s="180">
        <f t="shared" si="299"/>
        <v>0</v>
      </c>
      <c r="AG107" s="180">
        <f t="shared" si="299"/>
        <v>0</v>
      </c>
      <c r="AH107" s="180">
        <f t="shared" si="299"/>
        <v>0</v>
      </c>
      <c r="AI107" s="180">
        <f t="shared" si="299"/>
        <v>0</v>
      </c>
      <c r="AJ107" s="180">
        <f t="shared" si="299"/>
        <v>0</v>
      </c>
      <c r="AK107" s="180">
        <f t="shared" si="299"/>
        <v>0</v>
      </c>
      <c r="AL107" s="180">
        <f t="shared" si="299"/>
        <v>0</v>
      </c>
      <c r="AM107" s="180">
        <f t="shared" si="299"/>
        <v>0</v>
      </c>
      <c r="AN107" s="180">
        <f t="shared" si="299"/>
        <v>0</v>
      </c>
      <c r="AO107" s="180">
        <f t="shared" si="299"/>
        <v>0</v>
      </c>
      <c r="AP107" s="180">
        <f t="shared" si="299"/>
        <v>0</v>
      </c>
      <c r="AQ107" s="180">
        <f t="shared" si="299"/>
        <v>0</v>
      </c>
      <c r="AR107" s="180">
        <f t="shared" si="299"/>
        <v>0</v>
      </c>
      <c r="AS107" s="180">
        <f t="shared" si="299"/>
        <v>0</v>
      </c>
      <c r="AT107" s="180">
        <f t="shared" si="299"/>
        <v>0</v>
      </c>
      <c r="AU107" s="180">
        <f t="shared" si="299"/>
        <v>0</v>
      </c>
      <c r="AV107" s="180">
        <f t="shared" si="299"/>
        <v>0</v>
      </c>
      <c r="AW107" s="180">
        <f t="shared" si="299"/>
        <v>0</v>
      </c>
      <c r="AX107" s="180">
        <f t="shared" si="299"/>
        <v>0</v>
      </c>
      <c r="AY107" s="180">
        <f t="shared" si="299"/>
        <v>0</v>
      </c>
      <c r="AZ107" s="180">
        <f t="shared" si="299"/>
        <v>0</v>
      </c>
      <c r="BA107" s="180">
        <f t="shared" si="299"/>
        <v>0</v>
      </c>
      <c r="BB107" s="180">
        <f t="shared" si="299"/>
        <v>0</v>
      </c>
      <c r="BC107" s="180">
        <f t="shared" si="299"/>
        <v>0</v>
      </c>
      <c r="BD107" s="180">
        <f t="shared" si="299"/>
        <v>0</v>
      </c>
      <c r="BE107" s="180">
        <f t="shared" si="299"/>
        <v>0</v>
      </c>
      <c r="BF107" s="180">
        <f t="shared" si="299"/>
        <v>0</v>
      </c>
      <c r="BG107" s="180">
        <f t="shared" si="299"/>
        <v>0</v>
      </c>
      <c r="BH107" s="180">
        <f t="shared" si="299"/>
        <v>0</v>
      </c>
      <c r="BI107" s="180">
        <f t="shared" si="299"/>
        <v>0</v>
      </c>
      <c r="BJ107" s="180">
        <f t="shared" si="299"/>
        <v>0</v>
      </c>
      <c r="BK107" s="180">
        <f t="shared" si="299"/>
        <v>0</v>
      </c>
      <c r="BL107" s="180">
        <f t="shared" si="299"/>
        <v>0</v>
      </c>
      <c r="BM107" s="180">
        <f t="shared" si="299"/>
        <v>0</v>
      </c>
      <c r="BN107" s="180">
        <f t="shared" si="299"/>
        <v>0</v>
      </c>
      <c r="BO107" s="180">
        <f t="shared" si="299"/>
        <v>0</v>
      </c>
    </row>
    <row r="108" ht="15.75" customHeight="1">
      <c r="A108" s="4" t="str">
        <f t="shared" ref="A108:A123" si="302">A54</f>
        <v>Tech Contractor 1</v>
      </c>
      <c r="B108" s="125">
        <v>0.05</v>
      </c>
      <c r="C108" s="186">
        <f t="shared" ref="C108:C125" si="303">S108</f>
        <v>0</v>
      </c>
      <c r="D108" s="186">
        <f t="shared" ref="D108:D125" si="304">AE108</f>
        <v>0</v>
      </c>
      <c r="E108" s="186">
        <f t="shared" ref="E108:E125" si="305">+AQ108</f>
        <v>0</v>
      </c>
      <c r="F108" s="186">
        <f t="shared" ref="F108:F125" si="306">BC108</f>
        <v>0</v>
      </c>
      <c r="G108" s="186">
        <f t="shared" ref="G108:G125" si="307">+BO108</f>
        <v>0</v>
      </c>
      <c r="H108" s="188">
        <v>0.0</v>
      </c>
      <c r="I108" s="202">
        <v>1.0</v>
      </c>
      <c r="J108" s="188">
        <f t="shared" ref="J108:M108" si="300">+I108</f>
        <v>1</v>
      </c>
      <c r="K108" s="188">
        <f t="shared" si="300"/>
        <v>1</v>
      </c>
      <c r="L108" s="188">
        <f t="shared" si="300"/>
        <v>1</v>
      </c>
      <c r="M108" s="188">
        <f t="shared" si="300"/>
        <v>1</v>
      </c>
      <c r="N108" s="188">
        <v>0.0</v>
      </c>
      <c r="O108" s="188">
        <f t="shared" ref="O108:BO108" si="301">+N108</f>
        <v>0</v>
      </c>
      <c r="P108" s="188">
        <f t="shared" si="301"/>
        <v>0</v>
      </c>
      <c r="Q108" s="188">
        <f t="shared" si="301"/>
        <v>0</v>
      </c>
      <c r="R108" s="188">
        <f t="shared" si="301"/>
        <v>0</v>
      </c>
      <c r="S108" s="188">
        <f t="shared" si="301"/>
        <v>0</v>
      </c>
      <c r="T108" s="188">
        <f t="shared" si="301"/>
        <v>0</v>
      </c>
      <c r="U108" s="188">
        <f t="shared" si="301"/>
        <v>0</v>
      </c>
      <c r="V108" s="188">
        <f t="shared" si="301"/>
        <v>0</v>
      </c>
      <c r="W108" s="188">
        <f t="shared" si="301"/>
        <v>0</v>
      </c>
      <c r="X108" s="188">
        <f t="shared" si="301"/>
        <v>0</v>
      </c>
      <c r="Y108" s="188">
        <f t="shared" si="301"/>
        <v>0</v>
      </c>
      <c r="Z108" s="188">
        <f t="shared" si="301"/>
        <v>0</v>
      </c>
      <c r="AA108" s="188">
        <f t="shared" si="301"/>
        <v>0</v>
      </c>
      <c r="AB108" s="188">
        <f t="shared" si="301"/>
        <v>0</v>
      </c>
      <c r="AC108" s="188">
        <f t="shared" si="301"/>
        <v>0</v>
      </c>
      <c r="AD108" s="188">
        <f t="shared" si="301"/>
        <v>0</v>
      </c>
      <c r="AE108" s="188">
        <f t="shared" si="301"/>
        <v>0</v>
      </c>
      <c r="AF108" s="188">
        <f t="shared" si="301"/>
        <v>0</v>
      </c>
      <c r="AG108" s="188">
        <f t="shared" si="301"/>
        <v>0</v>
      </c>
      <c r="AH108" s="188">
        <f t="shared" si="301"/>
        <v>0</v>
      </c>
      <c r="AI108" s="188">
        <f t="shared" si="301"/>
        <v>0</v>
      </c>
      <c r="AJ108" s="188">
        <f t="shared" si="301"/>
        <v>0</v>
      </c>
      <c r="AK108" s="188">
        <f t="shared" si="301"/>
        <v>0</v>
      </c>
      <c r="AL108" s="188">
        <f t="shared" si="301"/>
        <v>0</v>
      </c>
      <c r="AM108" s="188">
        <f t="shared" si="301"/>
        <v>0</v>
      </c>
      <c r="AN108" s="188">
        <f t="shared" si="301"/>
        <v>0</v>
      </c>
      <c r="AO108" s="188">
        <f t="shared" si="301"/>
        <v>0</v>
      </c>
      <c r="AP108" s="188">
        <f t="shared" si="301"/>
        <v>0</v>
      </c>
      <c r="AQ108" s="188">
        <f t="shared" si="301"/>
        <v>0</v>
      </c>
      <c r="AR108" s="188">
        <f t="shared" si="301"/>
        <v>0</v>
      </c>
      <c r="AS108" s="188">
        <f t="shared" si="301"/>
        <v>0</v>
      </c>
      <c r="AT108" s="188">
        <f t="shared" si="301"/>
        <v>0</v>
      </c>
      <c r="AU108" s="188">
        <f t="shared" si="301"/>
        <v>0</v>
      </c>
      <c r="AV108" s="188">
        <f t="shared" si="301"/>
        <v>0</v>
      </c>
      <c r="AW108" s="188">
        <f t="shared" si="301"/>
        <v>0</v>
      </c>
      <c r="AX108" s="188">
        <f t="shared" si="301"/>
        <v>0</v>
      </c>
      <c r="AY108" s="188">
        <f t="shared" si="301"/>
        <v>0</v>
      </c>
      <c r="AZ108" s="188">
        <f t="shared" si="301"/>
        <v>0</v>
      </c>
      <c r="BA108" s="188">
        <f t="shared" si="301"/>
        <v>0</v>
      </c>
      <c r="BB108" s="188">
        <f t="shared" si="301"/>
        <v>0</v>
      </c>
      <c r="BC108" s="188">
        <f t="shared" si="301"/>
        <v>0</v>
      </c>
      <c r="BD108" s="188">
        <f t="shared" si="301"/>
        <v>0</v>
      </c>
      <c r="BE108" s="188">
        <f t="shared" si="301"/>
        <v>0</v>
      </c>
      <c r="BF108" s="188">
        <f t="shared" si="301"/>
        <v>0</v>
      </c>
      <c r="BG108" s="188">
        <f t="shared" si="301"/>
        <v>0</v>
      </c>
      <c r="BH108" s="188">
        <f t="shared" si="301"/>
        <v>0</v>
      </c>
      <c r="BI108" s="188">
        <f t="shared" si="301"/>
        <v>0</v>
      </c>
      <c r="BJ108" s="188">
        <f t="shared" si="301"/>
        <v>0</v>
      </c>
      <c r="BK108" s="188">
        <f t="shared" si="301"/>
        <v>0</v>
      </c>
      <c r="BL108" s="188">
        <f t="shared" si="301"/>
        <v>0</v>
      </c>
      <c r="BM108" s="188">
        <f t="shared" si="301"/>
        <v>0</v>
      </c>
      <c r="BN108" s="188">
        <f t="shared" si="301"/>
        <v>0</v>
      </c>
      <c r="BO108" s="188">
        <f t="shared" si="301"/>
        <v>0</v>
      </c>
    </row>
    <row r="109" ht="15.75" customHeight="1">
      <c r="A109" s="4" t="str">
        <f t="shared" si="302"/>
        <v>Tech Contractor 2</v>
      </c>
      <c r="B109" s="125">
        <v>0.05</v>
      </c>
      <c r="C109" s="186">
        <f t="shared" si="303"/>
        <v>0</v>
      </c>
      <c r="D109" s="186">
        <f t="shared" si="304"/>
        <v>0</v>
      </c>
      <c r="E109" s="186">
        <f t="shared" si="305"/>
        <v>0</v>
      </c>
      <c r="F109" s="186">
        <f t="shared" si="306"/>
        <v>0</v>
      </c>
      <c r="G109" s="186">
        <f t="shared" si="307"/>
        <v>0</v>
      </c>
      <c r="H109" s="188">
        <v>0.0</v>
      </c>
      <c r="I109" s="188">
        <f t="shared" ref="I109:J109" si="308">+H109</f>
        <v>0</v>
      </c>
      <c r="J109" s="188">
        <f t="shared" si="308"/>
        <v>0</v>
      </c>
      <c r="K109" s="202">
        <v>1.0</v>
      </c>
      <c r="L109" s="188">
        <f t="shared" ref="L109:M109" si="309">+K109</f>
        <v>1</v>
      </c>
      <c r="M109" s="188">
        <f t="shared" si="309"/>
        <v>1</v>
      </c>
      <c r="N109" s="188">
        <v>0.0</v>
      </c>
      <c r="O109" s="188">
        <f t="shared" ref="O109:BO109" si="310">+N109</f>
        <v>0</v>
      </c>
      <c r="P109" s="188">
        <f t="shared" si="310"/>
        <v>0</v>
      </c>
      <c r="Q109" s="188">
        <f t="shared" si="310"/>
        <v>0</v>
      </c>
      <c r="R109" s="188">
        <f t="shared" si="310"/>
        <v>0</v>
      </c>
      <c r="S109" s="188">
        <f t="shared" si="310"/>
        <v>0</v>
      </c>
      <c r="T109" s="188">
        <f t="shared" si="310"/>
        <v>0</v>
      </c>
      <c r="U109" s="188">
        <f t="shared" si="310"/>
        <v>0</v>
      </c>
      <c r="V109" s="188">
        <f t="shared" si="310"/>
        <v>0</v>
      </c>
      <c r="W109" s="188">
        <f t="shared" si="310"/>
        <v>0</v>
      </c>
      <c r="X109" s="188">
        <f t="shared" si="310"/>
        <v>0</v>
      </c>
      <c r="Y109" s="188">
        <f t="shared" si="310"/>
        <v>0</v>
      </c>
      <c r="Z109" s="188">
        <f t="shared" si="310"/>
        <v>0</v>
      </c>
      <c r="AA109" s="188">
        <f t="shared" si="310"/>
        <v>0</v>
      </c>
      <c r="AB109" s="188">
        <f t="shared" si="310"/>
        <v>0</v>
      </c>
      <c r="AC109" s="188">
        <f t="shared" si="310"/>
        <v>0</v>
      </c>
      <c r="AD109" s="188">
        <f t="shared" si="310"/>
        <v>0</v>
      </c>
      <c r="AE109" s="188">
        <f t="shared" si="310"/>
        <v>0</v>
      </c>
      <c r="AF109" s="188">
        <f t="shared" si="310"/>
        <v>0</v>
      </c>
      <c r="AG109" s="188">
        <f t="shared" si="310"/>
        <v>0</v>
      </c>
      <c r="AH109" s="188">
        <f t="shared" si="310"/>
        <v>0</v>
      </c>
      <c r="AI109" s="188">
        <f t="shared" si="310"/>
        <v>0</v>
      </c>
      <c r="AJ109" s="188">
        <f t="shared" si="310"/>
        <v>0</v>
      </c>
      <c r="AK109" s="188">
        <f t="shared" si="310"/>
        <v>0</v>
      </c>
      <c r="AL109" s="188">
        <f t="shared" si="310"/>
        <v>0</v>
      </c>
      <c r="AM109" s="188">
        <f t="shared" si="310"/>
        <v>0</v>
      </c>
      <c r="AN109" s="188">
        <f t="shared" si="310"/>
        <v>0</v>
      </c>
      <c r="AO109" s="188">
        <f t="shared" si="310"/>
        <v>0</v>
      </c>
      <c r="AP109" s="188">
        <f t="shared" si="310"/>
        <v>0</v>
      </c>
      <c r="AQ109" s="188">
        <f t="shared" si="310"/>
        <v>0</v>
      </c>
      <c r="AR109" s="188">
        <f t="shared" si="310"/>
        <v>0</v>
      </c>
      <c r="AS109" s="188">
        <f t="shared" si="310"/>
        <v>0</v>
      </c>
      <c r="AT109" s="188">
        <f t="shared" si="310"/>
        <v>0</v>
      </c>
      <c r="AU109" s="188">
        <f t="shared" si="310"/>
        <v>0</v>
      </c>
      <c r="AV109" s="188">
        <f t="shared" si="310"/>
        <v>0</v>
      </c>
      <c r="AW109" s="188">
        <f t="shared" si="310"/>
        <v>0</v>
      </c>
      <c r="AX109" s="188">
        <f t="shared" si="310"/>
        <v>0</v>
      </c>
      <c r="AY109" s="188">
        <f t="shared" si="310"/>
        <v>0</v>
      </c>
      <c r="AZ109" s="188">
        <f t="shared" si="310"/>
        <v>0</v>
      </c>
      <c r="BA109" s="188">
        <f t="shared" si="310"/>
        <v>0</v>
      </c>
      <c r="BB109" s="188">
        <f t="shared" si="310"/>
        <v>0</v>
      </c>
      <c r="BC109" s="188">
        <f t="shared" si="310"/>
        <v>0</v>
      </c>
      <c r="BD109" s="188">
        <f t="shared" si="310"/>
        <v>0</v>
      </c>
      <c r="BE109" s="188">
        <f t="shared" si="310"/>
        <v>0</v>
      </c>
      <c r="BF109" s="188">
        <f t="shared" si="310"/>
        <v>0</v>
      </c>
      <c r="BG109" s="188">
        <f t="shared" si="310"/>
        <v>0</v>
      </c>
      <c r="BH109" s="188">
        <f t="shared" si="310"/>
        <v>0</v>
      </c>
      <c r="BI109" s="188">
        <f t="shared" si="310"/>
        <v>0</v>
      </c>
      <c r="BJ109" s="188">
        <f t="shared" si="310"/>
        <v>0</v>
      </c>
      <c r="BK109" s="188">
        <f t="shared" si="310"/>
        <v>0</v>
      </c>
      <c r="BL109" s="188">
        <f t="shared" si="310"/>
        <v>0</v>
      </c>
      <c r="BM109" s="188">
        <f t="shared" si="310"/>
        <v>0</v>
      </c>
      <c r="BN109" s="188">
        <f t="shared" si="310"/>
        <v>0</v>
      </c>
      <c r="BO109" s="188">
        <f t="shared" si="310"/>
        <v>0</v>
      </c>
    </row>
    <row r="110" ht="15.75" customHeight="1">
      <c r="A110" s="4" t="str">
        <f t="shared" si="302"/>
        <v>Tech Contractor 3</v>
      </c>
      <c r="B110" s="125">
        <v>0.05</v>
      </c>
      <c r="C110" s="186">
        <f t="shared" si="303"/>
        <v>0</v>
      </c>
      <c r="D110" s="186">
        <f t="shared" si="304"/>
        <v>0</v>
      </c>
      <c r="E110" s="186">
        <f t="shared" si="305"/>
        <v>0</v>
      </c>
      <c r="F110" s="186">
        <f t="shared" si="306"/>
        <v>0</v>
      </c>
      <c r="G110" s="186">
        <f t="shared" si="307"/>
        <v>0</v>
      </c>
      <c r="H110" s="188">
        <v>0.0</v>
      </c>
      <c r="I110" s="202">
        <v>1.0</v>
      </c>
      <c r="J110" s="188">
        <f t="shared" ref="J110:L110" si="311">+I110</f>
        <v>1</v>
      </c>
      <c r="K110" s="188">
        <f t="shared" si="311"/>
        <v>1</v>
      </c>
      <c r="L110" s="188">
        <f t="shared" si="311"/>
        <v>1</v>
      </c>
      <c r="M110" s="188">
        <v>1.0</v>
      </c>
      <c r="N110" s="188">
        <v>0.0</v>
      </c>
      <c r="O110" s="188">
        <f t="shared" ref="O110:BO110" si="312">+N110</f>
        <v>0</v>
      </c>
      <c r="P110" s="188">
        <f t="shared" si="312"/>
        <v>0</v>
      </c>
      <c r="Q110" s="188">
        <f t="shared" si="312"/>
        <v>0</v>
      </c>
      <c r="R110" s="188">
        <f t="shared" si="312"/>
        <v>0</v>
      </c>
      <c r="S110" s="188">
        <f t="shared" si="312"/>
        <v>0</v>
      </c>
      <c r="T110" s="188">
        <f t="shared" si="312"/>
        <v>0</v>
      </c>
      <c r="U110" s="188">
        <f t="shared" si="312"/>
        <v>0</v>
      </c>
      <c r="V110" s="188">
        <f t="shared" si="312"/>
        <v>0</v>
      </c>
      <c r="W110" s="188">
        <f t="shared" si="312"/>
        <v>0</v>
      </c>
      <c r="X110" s="188">
        <f t="shared" si="312"/>
        <v>0</v>
      </c>
      <c r="Y110" s="188">
        <f t="shared" si="312"/>
        <v>0</v>
      </c>
      <c r="Z110" s="188">
        <f t="shared" si="312"/>
        <v>0</v>
      </c>
      <c r="AA110" s="188">
        <f t="shared" si="312"/>
        <v>0</v>
      </c>
      <c r="AB110" s="188">
        <f t="shared" si="312"/>
        <v>0</v>
      </c>
      <c r="AC110" s="188">
        <f t="shared" si="312"/>
        <v>0</v>
      </c>
      <c r="AD110" s="188">
        <f t="shared" si="312"/>
        <v>0</v>
      </c>
      <c r="AE110" s="188">
        <f t="shared" si="312"/>
        <v>0</v>
      </c>
      <c r="AF110" s="188">
        <f t="shared" si="312"/>
        <v>0</v>
      </c>
      <c r="AG110" s="188">
        <f t="shared" si="312"/>
        <v>0</v>
      </c>
      <c r="AH110" s="188">
        <f t="shared" si="312"/>
        <v>0</v>
      </c>
      <c r="AI110" s="188">
        <f t="shared" si="312"/>
        <v>0</v>
      </c>
      <c r="AJ110" s="188">
        <f t="shared" si="312"/>
        <v>0</v>
      </c>
      <c r="AK110" s="188">
        <f t="shared" si="312"/>
        <v>0</v>
      </c>
      <c r="AL110" s="188">
        <f t="shared" si="312"/>
        <v>0</v>
      </c>
      <c r="AM110" s="188">
        <f t="shared" si="312"/>
        <v>0</v>
      </c>
      <c r="AN110" s="188">
        <f t="shared" si="312"/>
        <v>0</v>
      </c>
      <c r="AO110" s="188">
        <f t="shared" si="312"/>
        <v>0</v>
      </c>
      <c r="AP110" s="188">
        <f t="shared" si="312"/>
        <v>0</v>
      </c>
      <c r="AQ110" s="188">
        <f t="shared" si="312"/>
        <v>0</v>
      </c>
      <c r="AR110" s="188">
        <f t="shared" si="312"/>
        <v>0</v>
      </c>
      <c r="AS110" s="188">
        <f t="shared" si="312"/>
        <v>0</v>
      </c>
      <c r="AT110" s="188">
        <f t="shared" si="312"/>
        <v>0</v>
      </c>
      <c r="AU110" s="188">
        <f t="shared" si="312"/>
        <v>0</v>
      </c>
      <c r="AV110" s="188">
        <f t="shared" si="312"/>
        <v>0</v>
      </c>
      <c r="AW110" s="188">
        <f t="shared" si="312"/>
        <v>0</v>
      </c>
      <c r="AX110" s="188">
        <f t="shared" si="312"/>
        <v>0</v>
      </c>
      <c r="AY110" s="188">
        <f t="shared" si="312"/>
        <v>0</v>
      </c>
      <c r="AZ110" s="188">
        <f t="shared" si="312"/>
        <v>0</v>
      </c>
      <c r="BA110" s="188">
        <f t="shared" si="312"/>
        <v>0</v>
      </c>
      <c r="BB110" s="188">
        <f t="shared" si="312"/>
        <v>0</v>
      </c>
      <c r="BC110" s="188">
        <f t="shared" si="312"/>
        <v>0</v>
      </c>
      <c r="BD110" s="188">
        <f t="shared" si="312"/>
        <v>0</v>
      </c>
      <c r="BE110" s="188">
        <f t="shared" si="312"/>
        <v>0</v>
      </c>
      <c r="BF110" s="188">
        <f t="shared" si="312"/>
        <v>0</v>
      </c>
      <c r="BG110" s="188">
        <f t="shared" si="312"/>
        <v>0</v>
      </c>
      <c r="BH110" s="188">
        <f t="shared" si="312"/>
        <v>0</v>
      </c>
      <c r="BI110" s="188">
        <f t="shared" si="312"/>
        <v>0</v>
      </c>
      <c r="BJ110" s="188">
        <f t="shared" si="312"/>
        <v>0</v>
      </c>
      <c r="BK110" s="188">
        <f t="shared" si="312"/>
        <v>0</v>
      </c>
      <c r="BL110" s="188">
        <f t="shared" si="312"/>
        <v>0</v>
      </c>
      <c r="BM110" s="188">
        <f t="shared" si="312"/>
        <v>0</v>
      </c>
      <c r="BN110" s="188">
        <f t="shared" si="312"/>
        <v>0</v>
      </c>
      <c r="BO110" s="188">
        <f t="shared" si="312"/>
        <v>0</v>
      </c>
    </row>
    <row r="111" ht="15.75" customHeight="1">
      <c r="A111" s="4" t="str">
        <f t="shared" si="302"/>
        <v>Tech Contractor 4</v>
      </c>
      <c r="B111" s="125">
        <v>0.05</v>
      </c>
      <c r="C111" s="186">
        <f t="shared" si="303"/>
        <v>0</v>
      </c>
      <c r="D111" s="186">
        <f t="shared" si="304"/>
        <v>0</v>
      </c>
      <c r="E111" s="186">
        <f t="shared" si="305"/>
        <v>0</v>
      </c>
      <c r="F111" s="186">
        <f t="shared" si="306"/>
        <v>0</v>
      </c>
      <c r="G111" s="186">
        <f t="shared" si="307"/>
        <v>0</v>
      </c>
      <c r="H111" s="188">
        <v>0.0</v>
      </c>
      <c r="I111" s="188">
        <f t="shared" ref="I111:L111" si="313">+H111</f>
        <v>0</v>
      </c>
      <c r="J111" s="188">
        <f t="shared" si="313"/>
        <v>0</v>
      </c>
      <c r="K111" s="188">
        <f t="shared" si="313"/>
        <v>0</v>
      </c>
      <c r="L111" s="188">
        <f t="shared" si="313"/>
        <v>0</v>
      </c>
      <c r="M111" s="202">
        <v>1.0</v>
      </c>
      <c r="N111" s="188">
        <v>0.0</v>
      </c>
      <c r="O111" s="188">
        <f t="shared" ref="O111:BO111" si="314">+N111</f>
        <v>0</v>
      </c>
      <c r="P111" s="188">
        <f t="shared" si="314"/>
        <v>0</v>
      </c>
      <c r="Q111" s="188">
        <f t="shared" si="314"/>
        <v>0</v>
      </c>
      <c r="R111" s="188">
        <f t="shared" si="314"/>
        <v>0</v>
      </c>
      <c r="S111" s="188">
        <f t="shared" si="314"/>
        <v>0</v>
      </c>
      <c r="T111" s="188">
        <f t="shared" si="314"/>
        <v>0</v>
      </c>
      <c r="U111" s="188">
        <f t="shared" si="314"/>
        <v>0</v>
      </c>
      <c r="V111" s="188">
        <f t="shared" si="314"/>
        <v>0</v>
      </c>
      <c r="W111" s="188">
        <f t="shared" si="314"/>
        <v>0</v>
      </c>
      <c r="X111" s="188">
        <f t="shared" si="314"/>
        <v>0</v>
      </c>
      <c r="Y111" s="188">
        <f t="shared" si="314"/>
        <v>0</v>
      </c>
      <c r="Z111" s="188">
        <f t="shared" si="314"/>
        <v>0</v>
      </c>
      <c r="AA111" s="188">
        <f t="shared" si="314"/>
        <v>0</v>
      </c>
      <c r="AB111" s="188">
        <f t="shared" si="314"/>
        <v>0</v>
      </c>
      <c r="AC111" s="188">
        <f t="shared" si="314"/>
        <v>0</v>
      </c>
      <c r="AD111" s="188">
        <f t="shared" si="314"/>
        <v>0</v>
      </c>
      <c r="AE111" s="188">
        <f t="shared" si="314"/>
        <v>0</v>
      </c>
      <c r="AF111" s="188">
        <f t="shared" si="314"/>
        <v>0</v>
      </c>
      <c r="AG111" s="188">
        <f t="shared" si="314"/>
        <v>0</v>
      </c>
      <c r="AH111" s="188">
        <f t="shared" si="314"/>
        <v>0</v>
      </c>
      <c r="AI111" s="188">
        <f t="shared" si="314"/>
        <v>0</v>
      </c>
      <c r="AJ111" s="188">
        <f t="shared" si="314"/>
        <v>0</v>
      </c>
      <c r="AK111" s="188">
        <f t="shared" si="314"/>
        <v>0</v>
      </c>
      <c r="AL111" s="188">
        <f t="shared" si="314"/>
        <v>0</v>
      </c>
      <c r="AM111" s="188">
        <f t="shared" si="314"/>
        <v>0</v>
      </c>
      <c r="AN111" s="188">
        <f t="shared" si="314"/>
        <v>0</v>
      </c>
      <c r="AO111" s="188">
        <f t="shared" si="314"/>
        <v>0</v>
      </c>
      <c r="AP111" s="188">
        <f t="shared" si="314"/>
        <v>0</v>
      </c>
      <c r="AQ111" s="188">
        <f t="shared" si="314"/>
        <v>0</v>
      </c>
      <c r="AR111" s="188">
        <f t="shared" si="314"/>
        <v>0</v>
      </c>
      <c r="AS111" s="188">
        <f t="shared" si="314"/>
        <v>0</v>
      </c>
      <c r="AT111" s="188">
        <f t="shared" si="314"/>
        <v>0</v>
      </c>
      <c r="AU111" s="188">
        <f t="shared" si="314"/>
        <v>0</v>
      </c>
      <c r="AV111" s="188">
        <f t="shared" si="314"/>
        <v>0</v>
      </c>
      <c r="AW111" s="188">
        <f t="shared" si="314"/>
        <v>0</v>
      </c>
      <c r="AX111" s="188">
        <f t="shared" si="314"/>
        <v>0</v>
      </c>
      <c r="AY111" s="188">
        <f t="shared" si="314"/>
        <v>0</v>
      </c>
      <c r="AZ111" s="188">
        <f t="shared" si="314"/>
        <v>0</v>
      </c>
      <c r="BA111" s="188">
        <f t="shared" si="314"/>
        <v>0</v>
      </c>
      <c r="BB111" s="188">
        <f t="shared" si="314"/>
        <v>0</v>
      </c>
      <c r="BC111" s="188">
        <f t="shared" si="314"/>
        <v>0</v>
      </c>
      <c r="BD111" s="188">
        <f t="shared" si="314"/>
        <v>0</v>
      </c>
      <c r="BE111" s="188">
        <f t="shared" si="314"/>
        <v>0</v>
      </c>
      <c r="BF111" s="188">
        <f t="shared" si="314"/>
        <v>0</v>
      </c>
      <c r="BG111" s="188">
        <f t="shared" si="314"/>
        <v>0</v>
      </c>
      <c r="BH111" s="188">
        <f t="shared" si="314"/>
        <v>0</v>
      </c>
      <c r="BI111" s="188">
        <f t="shared" si="314"/>
        <v>0</v>
      </c>
      <c r="BJ111" s="188">
        <f t="shared" si="314"/>
        <v>0</v>
      </c>
      <c r="BK111" s="188">
        <f t="shared" si="314"/>
        <v>0</v>
      </c>
      <c r="BL111" s="188">
        <f t="shared" si="314"/>
        <v>0</v>
      </c>
      <c r="BM111" s="188">
        <f t="shared" si="314"/>
        <v>0</v>
      </c>
      <c r="BN111" s="188">
        <f t="shared" si="314"/>
        <v>0</v>
      </c>
      <c r="BO111" s="188">
        <f t="shared" si="314"/>
        <v>0</v>
      </c>
    </row>
    <row r="112" ht="15.75" customHeight="1">
      <c r="A112" s="4" t="str">
        <f t="shared" si="302"/>
        <v>Tech Contractor 5</v>
      </c>
      <c r="B112" s="125">
        <v>0.05</v>
      </c>
      <c r="C112" s="186">
        <f t="shared" si="303"/>
        <v>0</v>
      </c>
      <c r="D112" s="186">
        <f t="shared" si="304"/>
        <v>0</v>
      </c>
      <c r="E112" s="186">
        <f t="shared" si="305"/>
        <v>0</v>
      </c>
      <c r="F112" s="186">
        <f t="shared" si="306"/>
        <v>0</v>
      </c>
      <c r="G112" s="186">
        <f t="shared" si="307"/>
        <v>0</v>
      </c>
      <c r="H112" s="188">
        <v>0.0</v>
      </c>
      <c r="I112" s="188">
        <f t="shared" ref="I112:M112" si="315">+H112</f>
        <v>0</v>
      </c>
      <c r="J112" s="188">
        <f t="shared" si="315"/>
        <v>0</v>
      </c>
      <c r="K112" s="188">
        <f t="shared" si="315"/>
        <v>0</v>
      </c>
      <c r="L112" s="188">
        <f t="shared" si="315"/>
        <v>0</v>
      </c>
      <c r="M112" s="188">
        <f t="shared" si="315"/>
        <v>0</v>
      </c>
      <c r="N112" s="202">
        <v>0.0</v>
      </c>
      <c r="O112" s="188">
        <f t="shared" ref="O112:BO112" si="316">+N112</f>
        <v>0</v>
      </c>
      <c r="P112" s="188">
        <f t="shared" si="316"/>
        <v>0</v>
      </c>
      <c r="Q112" s="188">
        <f t="shared" si="316"/>
        <v>0</v>
      </c>
      <c r="R112" s="188">
        <f t="shared" si="316"/>
        <v>0</v>
      </c>
      <c r="S112" s="188">
        <f t="shared" si="316"/>
        <v>0</v>
      </c>
      <c r="T112" s="188">
        <f t="shared" si="316"/>
        <v>0</v>
      </c>
      <c r="U112" s="188">
        <f t="shared" si="316"/>
        <v>0</v>
      </c>
      <c r="V112" s="188">
        <f t="shared" si="316"/>
        <v>0</v>
      </c>
      <c r="W112" s="188">
        <f t="shared" si="316"/>
        <v>0</v>
      </c>
      <c r="X112" s="188">
        <f t="shared" si="316"/>
        <v>0</v>
      </c>
      <c r="Y112" s="188">
        <f t="shared" si="316"/>
        <v>0</v>
      </c>
      <c r="Z112" s="188">
        <f t="shared" si="316"/>
        <v>0</v>
      </c>
      <c r="AA112" s="188">
        <f t="shared" si="316"/>
        <v>0</v>
      </c>
      <c r="AB112" s="188">
        <f t="shared" si="316"/>
        <v>0</v>
      </c>
      <c r="AC112" s="188">
        <f t="shared" si="316"/>
        <v>0</v>
      </c>
      <c r="AD112" s="188">
        <f t="shared" si="316"/>
        <v>0</v>
      </c>
      <c r="AE112" s="188">
        <f t="shared" si="316"/>
        <v>0</v>
      </c>
      <c r="AF112" s="188">
        <f t="shared" si="316"/>
        <v>0</v>
      </c>
      <c r="AG112" s="188">
        <f t="shared" si="316"/>
        <v>0</v>
      </c>
      <c r="AH112" s="188">
        <f t="shared" si="316"/>
        <v>0</v>
      </c>
      <c r="AI112" s="188">
        <f t="shared" si="316"/>
        <v>0</v>
      </c>
      <c r="AJ112" s="188">
        <f t="shared" si="316"/>
        <v>0</v>
      </c>
      <c r="AK112" s="188">
        <f t="shared" si="316"/>
        <v>0</v>
      </c>
      <c r="AL112" s="188">
        <f t="shared" si="316"/>
        <v>0</v>
      </c>
      <c r="AM112" s="188">
        <f t="shared" si="316"/>
        <v>0</v>
      </c>
      <c r="AN112" s="188">
        <f t="shared" si="316"/>
        <v>0</v>
      </c>
      <c r="AO112" s="188">
        <f t="shared" si="316"/>
        <v>0</v>
      </c>
      <c r="AP112" s="188">
        <f t="shared" si="316"/>
        <v>0</v>
      </c>
      <c r="AQ112" s="188">
        <f t="shared" si="316"/>
        <v>0</v>
      </c>
      <c r="AR112" s="188">
        <f t="shared" si="316"/>
        <v>0</v>
      </c>
      <c r="AS112" s="188">
        <f t="shared" si="316"/>
        <v>0</v>
      </c>
      <c r="AT112" s="188">
        <f t="shared" si="316"/>
        <v>0</v>
      </c>
      <c r="AU112" s="188">
        <f t="shared" si="316"/>
        <v>0</v>
      </c>
      <c r="AV112" s="188">
        <f t="shared" si="316"/>
        <v>0</v>
      </c>
      <c r="AW112" s="188">
        <f t="shared" si="316"/>
        <v>0</v>
      </c>
      <c r="AX112" s="188">
        <f t="shared" si="316"/>
        <v>0</v>
      </c>
      <c r="AY112" s="188">
        <f t="shared" si="316"/>
        <v>0</v>
      </c>
      <c r="AZ112" s="188">
        <f t="shared" si="316"/>
        <v>0</v>
      </c>
      <c r="BA112" s="188">
        <f t="shared" si="316"/>
        <v>0</v>
      </c>
      <c r="BB112" s="188">
        <f t="shared" si="316"/>
        <v>0</v>
      </c>
      <c r="BC112" s="188">
        <f t="shared" si="316"/>
        <v>0</v>
      </c>
      <c r="BD112" s="188">
        <f t="shared" si="316"/>
        <v>0</v>
      </c>
      <c r="BE112" s="188">
        <f t="shared" si="316"/>
        <v>0</v>
      </c>
      <c r="BF112" s="188">
        <f t="shared" si="316"/>
        <v>0</v>
      </c>
      <c r="BG112" s="188">
        <f t="shared" si="316"/>
        <v>0</v>
      </c>
      <c r="BH112" s="188">
        <f t="shared" si="316"/>
        <v>0</v>
      </c>
      <c r="BI112" s="188">
        <f t="shared" si="316"/>
        <v>0</v>
      </c>
      <c r="BJ112" s="188">
        <f t="shared" si="316"/>
        <v>0</v>
      </c>
      <c r="BK112" s="188">
        <f t="shared" si="316"/>
        <v>0</v>
      </c>
      <c r="BL112" s="188">
        <f t="shared" si="316"/>
        <v>0</v>
      </c>
      <c r="BM112" s="188">
        <f t="shared" si="316"/>
        <v>0</v>
      </c>
      <c r="BN112" s="188">
        <f t="shared" si="316"/>
        <v>0</v>
      </c>
      <c r="BO112" s="188">
        <f t="shared" si="316"/>
        <v>0</v>
      </c>
    </row>
    <row r="113" ht="15.75" customHeight="1">
      <c r="A113" s="4" t="str">
        <f t="shared" si="302"/>
        <v>Tech Contractor 6</v>
      </c>
      <c r="B113" s="125">
        <v>0.05</v>
      </c>
      <c r="C113" s="186">
        <f t="shared" si="303"/>
        <v>0</v>
      </c>
      <c r="D113" s="186">
        <f t="shared" si="304"/>
        <v>0</v>
      </c>
      <c r="E113" s="186">
        <f t="shared" si="305"/>
        <v>0</v>
      </c>
      <c r="F113" s="186">
        <f t="shared" si="306"/>
        <v>0</v>
      </c>
      <c r="G113" s="186">
        <f t="shared" si="307"/>
        <v>0</v>
      </c>
      <c r="H113" s="188">
        <v>0.0</v>
      </c>
      <c r="I113" s="188">
        <f t="shared" ref="I113:J113" si="317">+H113</f>
        <v>0</v>
      </c>
      <c r="J113" s="188">
        <f t="shared" si="317"/>
        <v>0</v>
      </c>
      <c r="K113" s="202">
        <v>1.0</v>
      </c>
      <c r="L113" s="188">
        <f t="shared" ref="L113:M113" si="318">+K113</f>
        <v>1</v>
      </c>
      <c r="M113" s="188">
        <f t="shared" si="318"/>
        <v>1</v>
      </c>
      <c r="N113" s="188">
        <v>0.0</v>
      </c>
      <c r="O113" s="188">
        <f t="shared" ref="O113:BO113" si="319">+N113</f>
        <v>0</v>
      </c>
      <c r="P113" s="188">
        <f t="shared" si="319"/>
        <v>0</v>
      </c>
      <c r="Q113" s="188">
        <f t="shared" si="319"/>
        <v>0</v>
      </c>
      <c r="R113" s="188">
        <f t="shared" si="319"/>
        <v>0</v>
      </c>
      <c r="S113" s="188">
        <f t="shared" si="319"/>
        <v>0</v>
      </c>
      <c r="T113" s="188">
        <f t="shared" si="319"/>
        <v>0</v>
      </c>
      <c r="U113" s="188">
        <f t="shared" si="319"/>
        <v>0</v>
      </c>
      <c r="V113" s="188">
        <f t="shared" si="319"/>
        <v>0</v>
      </c>
      <c r="W113" s="188">
        <f t="shared" si="319"/>
        <v>0</v>
      </c>
      <c r="X113" s="188">
        <f t="shared" si="319"/>
        <v>0</v>
      </c>
      <c r="Y113" s="188">
        <f t="shared" si="319"/>
        <v>0</v>
      </c>
      <c r="Z113" s="188">
        <f t="shared" si="319"/>
        <v>0</v>
      </c>
      <c r="AA113" s="188">
        <f t="shared" si="319"/>
        <v>0</v>
      </c>
      <c r="AB113" s="188">
        <f t="shared" si="319"/>
        <v>0</v>
      </c>
      <c r="AC113" s="188">
        <f t="shared" si="319"/>
        <v>0</v>
      </c>
      <c r="AD113" s="188">
        <f t="shared" si="319"/>
        <v>0</v>
      </c>
      <c r="AE113" s="188">
        <f t="shared" si="319"/>
        <v>0</v>
      </c>
      <c r="AF113" s="188">
        <f t="shared" si="319"/>
        <v>0</v>
      </c>
      <c r="AG113" s="188">
        <f t="shared" si="319"/>
        <v>0</v>
      </c>
      <c r="AH113" s="188">
        <f t="shared" si="319"/>
        <v>0</v>
      </c>
      <c r="AI113" s="188">
        <f t="shared" si="319"/>
        <v>0</v>
      </c>
      <c r="AJ113" s="188">
        <f t="shared" si="319"/>
        <v>0</v>
      </c>
      <c r="AK113" s="188">
        <f t="shared" si="319"/>
        <v>0</v>
      </c>
      <c r="AL113" s="188">
        <f t="shared" si="319"/>
        <v>0</v>
      </c>
      <c r="AM113" s="188">
        <f t="shared" si="319"/>
        <v>0</v>
      </c>
      <c r="AN113" s="188">
        <f t="shared" si="319"/>
        <v>0</v>
      </c>
      <c r="AO113" s="188">
        <f t="shared" si="319"/>
        <v>0</v>
      </c>
      <c r="AP113" s="188">
        <f t="shared" si="319"/>
        <v>0</v>
      </c>
      <c r="AQ113" s="188">
        <f t="shared" si="319"/>
        <v>0</v>
      </c>
      <c r="AR113" s="188">
        <f t="shared" si="319"/>
        <v>0</v>
      </c>
      <c r="AS113" s="188">
        <f t="shared" si="319"/>
        <v>0</v>
      </c>
      <c r="AT113" s="188">
        <f t="shared" si="319"/>
        <v>0</v>
      </c>
      <c r="AU113" s="188">
        <f t="shared" si="319"/>
        <v>0</v>
      </c>
      <c r="AV113" s="188">
        <f t="shared" si="319"/>
        <v>0</v>
      </c>
      <c r="AW113" s="188">
        <f t="shared" si="319"/>
        <v>0</v>
      </c>
      <c r="AX113" s="188">
        <f t="shared" si="319"/>
        <v>0</v>
      </c>
      <c r="AY113" s="188">
        <f t="shared" si="319"/>
        <v>0</v>
      </c>
      <c r="AZ113" s="188">
        <f t="shared" si="319"/>
        <v>0</v>
      </c>
      <c r="BA113" s="188">
        <f t="shared" si="319"/>
        <v>0</v>
      </c>
      <c r="BB113" s="188">
        <f t="shared" si="319"/>
        <v>0</v>
      </c>
      <c r="BC113" s="188">
        <f t="shared" si="319"/>
        <v>0</v>
      </c>
      <c r="BD113" s="188">
        <f t="shared" si="319"/>
        <v>0</v>
      </c>
      <c r="BE113" s="188">
        <f t="shared" si="319"/>
        <v>0</v>
      </c>
      <c r="BF113" s="188">
        <f t="shared" si="319"/>
        <v>0</v>
      </c>
      <c r="BG113" s="188">
        <f t="shared" si="319"/>
        <v>0</v>
      </c>
      <c r="BH113" s="188">
        <f t="shared" si="319"/>
        <v>0</v>
      </c>
      <c r="BI113" s="188">
        <f t="shared" si="319"/>
        <v>0</v>
      </c>
      <c r="BJ113" s="188">
        <f t="shared" si="319"/>
        <v>0</v>
      </c>
      <c r="BK113" s="188">
        <f t="shared" si="319"/>
        <v>0</v>
      </c>
      <c r="BL113" s="188">
        <f t="shared" si="319"/>
        <v>0</v>
      </c>
      <c r="BM113" s="188">
        <f t="shared" si="319"/>
        <v>0</v>
      </c>
      <c r="BN113" s="188">
        <f t="shared" si="319"/>
        <v>0</v>
      </c>
      <c r="BO113" s="188">
        <f t="shared" si="319"/>
        <v>0</v>
      </c>
    </row>
    <row r="114" ht="15.75" customHeight="1">
      <c r="A114" s="4" t="str">
        <f t="shared" si="302"/>
        <v>Tech Contractor 7</v>
      </c>
      <c r="B114" s="125">
        <v>0.05</v>
      </c>
      <c r="C114" s="186">
        <f t="shared" si="303"/>
        <v>0</v>
      </c>
      <c r="D114" s="186">
        <f t="shared" si="304"/>
        <v>0</v>
      </c>
      <c r="E114" s="186">
        <f t="shared" si="305"/>
        <v>0</v>
      </c>
      <c r="F114" s="186">
        <f t="shared" si="306"/>
        <v>0</v>
      </c>
      <c r="G114" s="186">
        <f t="shared" si="307"/>
        <v>0</v>
      </c>
      <c r="H114" s="188">
        <v>0.0</v>
      </c>
      <c r="I114" s="188">
        <f t="shared" ref="I114:M114" si="320">+H114</f>
        <v>0</v>
      </c>
      <c r="J114" s="188">
        <f t="shared" si="320"/>
        <v>0</v>
      </c>
      <c r="K114" s="188">
        <f t="shared" si="320"/>
        <v>0</v>
      </c>
      <c r="L114" s="188">
        <f t="shared" si="320"/>
        <v>0</v>
      </c>
      <c r="M114" s="188">
        <f t="shared" si="320"/>
        <v>0</v>
      </c>
      <c r="N114" s="202">
        <v>0.0</v>
      </c>
      <c r="O114" s="188">
        <f t="shared" ref="O114:BO114" si="321">+N114</f>
        <v>0</v>
      </c>
      <c r="P114" s="188">
        <f t="shared" si="321"/>
        <v>0</v>
      </c>
      <c r="Q114" s="188">
        <f t="shared" si="321"/>
        <v>0</v>
      </c>
      <c r="R114" s="188">
        <f t="shared" si="321"/>
        <v>0</v>
      </c>
      <c r="S114" s="188">
        <f t="shared" si="321"/>
        <v>0</v>
      </c>
      <c r="T114" s="188">
        <f t="shared" si="321"/>
        <v>0</v>
      </c>
      <c r="U114" s="188">
        <f t="shared" si="321"/>
        <v>0</v>
      </c>
      <c r="V114" s="188">
        <f t="shared" si="321"/>
        <v>0</v>
      </c>
      <c r="W114" s="188">
        <f t="shared" si="321"/>
        <v>0</v>
      </c>
      <c r="X114" s="188">
        <f t="shared" si="321"/>
        <v>0</v>
      </c>
      <c r="Y114" s="188">
        <f t="shared" si="321"/>
        <v>0</v>
      </c>
      <c r="Z114" s="188">
        <f t="shared" si="321"/>
        <v>0</v>
      </c>
      <c r="AA114" s="188">
        <f t="shared" si="321"/>
        <v>0</v>
      </c>
      <c r="AB114" s="188">
        <f t="shared" si="321"/>
        <v>0</v>
      </c>
      <c r="AC114" s="188">
        <f t="shared" si="321"/>
        <v>0</v>
      </c>
      <c r="AD114" s="188">
        <f t="shared" si="321"/>
        <v>0</v>
      </c>
      <c r="AE114" s="188">
        <f t="shared" si="321"/>
        <v>0</v>
      </c>
      <c r="AF114" s="188">
        <f t="shared" si="321"/>
        <v>0</v>
      </c>
      <c r="AG114" s="188">
        <f t="shared" si="321"/>
        <v>0</v>
      </c>
      <c r="AH114" s="188">
        <f t="shared" si="321"/>
        <v>0</v>
      </c>
      <c r="AI114" s="188">
        <f t="shared" si="321"/>
        <v>0</v>
      </c>
      <c r="AJ114" s="188">
        <f t="shared" si="321"/>
        <v>0</v>
      </c>
      <c r="AK114" s="188">
        <f t="shared" si="321"/>
        <v>0</v>
      </c>
      <c r="AL114" s="188">
        <f t="shared" si="321"/>
        <v>0</v>
      </c>
      <c r="AM114" s="188">
        <f t="shared" si="321"/>
        <v>0</v>
      </c>
      <c r="AN114" s="188">
        <f t="shared" si="321"/>
        <v>0</v>
      </c>
      <c r="AO114" s="188">
        <f t="shared" si="321"/>
        <v>0</v>
      </c>
      <c r="AP114" s="188">
        <f t="shared" si="321"/>
        <v>0</v>
      </c>
      <c r="AQ114" s="188">
        <f t="shared" si="321"/>
        <v>0</v>
      </c>
      <c r="AR114" s="188">
        <f t="shared" si="321"/>
        <v>0</v>
      </c>
      <c r="AS114" s="188">
        <f t="shared" si="321"/>
        <v>0</v>
      </c>
      <c r="AT114" s="188">
        <f t="shared" si="321"/>
        <v>0</v>
      </c>
      <c r="AU114" s="188">
        <f t="shared" si="321"/>
        <v>0</v>
      </c>
      <c r="AV114" s="188">
        <f t="shared" si="321"/>
        <v>0</v>
      </c>
      <c r="AW114" s="188">
        <f t="shared" si="321"/>
        <v>0</v>
      </c>
      <c r="AX114" s="188">
        <f t="shared" si="321"/>
        <v>0</v>
      </c>
      <c r="AY114" s="188">
        <f t="shared" si="321"/>
        <v>0</v>
      </c>
      <c r="AZ114" s="188">
        <f t="shared" si="321"/>
        <v>0</v>
      </c>
      <c r="BA114" s="188">
        <f t="shared" si="321"/>
        <v>0</v>
      </c>
      <c r="BB114" s="188">
        <f t="shared" si="321"/>
        <v>0</v>
      </c>
      <c r="BC114" s="188">
        <f t="shared" si="321"/>
        <v>0</v>
      </c>
      <c r="BD114" s="188">
        <f t="shared" si="321"/>
        <v>0</v>
      </c>
      <c r="BE114" s="188">
        <f t="shared" si="321"/>
        <v>0</v>
      </c>
      <c r="BF114" s="188">
        <f t="shared" si="321"/>
        <v>0</v>
      </c>
      <c r="BG114" s="188">
        <f t="shared" si="321"/>
        <v>0</v>
      </c>
      <c r="BH114" s="188">
        <f t="shared" si="321"/>
        <v>0</v>
      </c>
      <c r="BI114" s="188">
        <f t="shared" si="321"/>
        <v>0</v>
      </c>
      <c r="BJ114" s="188">
        <f t="shared" si="321"/>
        <v>0</v>
      </c>
      <c r="BK114" s="188">
        <f t="shared" si="321"/>
        <v>0</v>
      </c>
      <c r="BL114" s="188">
        <f t="shared" si="321"/>
        <v>0</v>
      </c>
      <c r="BM114" s="188">
        <f t="shared" si="321"/>
        <v>0</v>
      </c>
      <c r="BN114" s="188">
        <f t="shared" si="321"/>
        <v>0</v>
      </c>
      <c r="BO114" s="188">
        <f t="shared" si="321"/>
        <v>0</v>
      </c>
    </row>
    <row r="115" ht="15.75" customHeight="1">
      <c r="A115" s="4" t="str">
        <f t="shared" si="302"/>
        <v>Tech Contractor 8</v>
      </c>
      <c r="B115" s="125">
        <v>0.05</v>
      </c>
      <c r="C115" s="186">
        <f t="shared" si="303"/>
        <v>0</v>
      </c>
      <c r="D115" s="186">
        <f t="shared" si="304"/>
        <v>0</v>
      </c>
      <c r="E115" s="186">
        <f t="shared" si="305"/>
        <v>0</v>
      </c>
      <c r="F115" s="186">
        <f t="shared" si="306"/>
        <v>0</v>
      </c>
      <c r="G115" s="186">
        <f t="shared" si="307"/>
        <v>0</v>
      </c>
      <c r="H115" s="202">
        <v>1.0</v>
      </c>
      <c r="I115" s="188">
        <f t="shared" ref="I115:J115" si="322">+H115</f>
        <v>1</v>
      </c>
      <c r="J115" s="188">
        <f t="shared" si="322"/>
        <v>1</v>
      </c>
      <c r="K115" s="188">
        <v>0.0</v>
      </c>
      <c r="L115" s="188">
        <v>0.0</v>
      </c>
      <c r="M115" s="188">
        <f t="shared" ref="M115:BB115" si="323">+L115</f>
        <v>0</v>
      </c>
      <c r="N115" s="188">
        <f t="shared" si="323"/>
        <v>0</v>
      </c>
      <c r="O115" s="188">
        <f t="shared" si="323"/>
        <v>0</v>
      </c>
      <c r="P115" s="188">
        <f t="shared" si="323"/>
        <v>0</v>
      </c>
      <c r="Q115" s="188">
        <f t="shared" si="323"/>
        <v>0</v>
      </c>
      <c r="R115" s="188">
        <f t="shared" si="323"/>
        <v>0</v>
      </c>
      <c r="S115" s="188">
        <f t="shared" si="323"/>
        <v>0</v>
      </c>
      <c r="T115" s="188">
        <f t="shared" si="323"/>
        <v>0</v>
      </c>
      <c r="U115" s="188">
        <f t="shared" si="323"/>
        <v>0</v>
      </c>
      <c r="V115" s="188">
        <f t="shared" si="323"/>
        <v>0</v>
      </c>
      <c r="W115" s="188">
        <f t="shared" si="323"/>
        <v>0</v>
      </c>
      <c r="X115" s="188">
        <f t="shared" si="323"/>
        <v>0</v>
      </c>
      <c r="Y115" s="188">
        <f t="shared" si="323"/>
        <v>0</v>
      </c>
      <c r="Z115" s="188">
        <f t="shared" si="323"/>
        <v>0</v>
      </c>
      <c r="AA115" s="188">
        <f t="shared" si="323"/>
        <v>0</v>
      </c>
      <c r="AB115" s="188">
        <f t="shared" si="323"/>
        <v>0</v>
      </c>
      <c r="AC115" s="188">
        <f t="shared" si="323"/>
        <v>0</v>
      </c>
      <c r="AD115" s="188">
        <f t="shared" si="323"/>
        <v>0</v>
      </c>
      <c r="AE115" s="188">
        <f t="shared" si="323"/>
        <v>0</v>
      </c>
      <c r="AF115" s="188">
        <f t="shared" si="323"/>
        <v>0</v>
      </c>
      <c r="AG115" s="188">
        <f t="shared" si="323"/>
        <v>0</v>
      </c>
      <c r="AH115" s="188">
        <f t="shared" si="323"/>
        <v>0</v>
      </c>
      <c r="AI115" s="188">
        <f t="shared" si="323"/>
        <v>0</v>
      </c>
      <c r="AJ115" s="188">
        <f t="shared" si="323"/>
        <v>0</v>
      </c>
      <c r="AK115" s="188">
        <f t="shared" si="323"/>
        <v>0</v>
      </c>
      <c r="AL115" s="188">
        <f t="shared" si="323"/>
        <v>0</v>
      </c>
      <c r="AM115" s="188">
        <f t="shared" si="323"/>
        <v>0</v>
      </c>
      <c r="AN115" s="188">
        <f t="shared" si="323"/>
        <v>0</v>
      </c>
      <c r="AO115" s="188">
        <f t="shared" si="323"/>
        <v>0</v>
      </c>
      <c r="AP115" s="188">
        <f t="shared" si="323"/>
        <v>0</v>
      </c>
      <c r="AQ115" s="188">
        <f t="shared" si="323"/>
        <v>0</v>
      </c>
      <c r="AR115" s="188">
        <f t="shared" si="323"/>
        <v>0</v>
      </c>
      <c r="AS115" s="188">
        <f t="shared" si="323"/>
        <v>0</v>
      </c>
      <c r="AT115" s="188">
        <f t="shared" si="323"/>
        <v>0</v>
      </c>
      <c r="AU115" s="188">
        <f t="shared" si="323"/>
        <v>0</v>
      </c>
      <c r="AV115" s="188">
        <f t="shared" si="323"/>
        <v>0</v>
      </c>
      <c r="AW115" s="188">
        <f t="shared" si="323"/>
        <v>0</v>
      </c>
      <c r="AX115" s="188">
        <f t="shared" si="323"/>
        <v>0</v>
      </c>
      <c r="AY115" s="188">
        <f t="shared" si="323"/>
        <v>0</v>
      </c>
      <c r="AZ115" s="188">
        <f t="shared" si="323"/>
        <v>0</v>
      </c>
      <c r="BA115" s="188">
        <f t="shared" si="323"/>
        <v>0</v>
      </c>
      <c r="BB115" s="188">
        <f t="shared" si="323"/>
        <v>0</v>
      </c>
      <c r="BC115" s="202">
        <v>0.0</v>
      </c>
      <c r="BD115" s="188">
        <f t="shared" ref="BD115:BO115" si="324">+BC115</f>
        <v>0</v>
      </c>
      <c r="BE115" s="188">
        <f t="shared" si="324"/>
        <v>0</v>
      </c>
      <c r="BF115" s="188">
        <f t="shared" si="324"/>
        <v>0</v>
      </c>
      <c r="BG115" s="188">
        <f t="shared" si="324"/>
        <v>0</v>
      </c>
      <c r="BH115" s="188">
        <f t="shared" si="324"/>
        <v>0</v>
      </c>
      <c r="BI115" s="188">
        <f t="shared" si="324"/>
        <v>0</v>
      </c>
      <c r="BJ115" s="188">
        <f t="shared" si="324"/>
        <v>0</v>
      </c>
      <c r="BK115" s="188">
        <f t="shared" si="324"/>
        <v>0</v>
      </c>
      <c r="BL115" s="188">
        <f t="shared" si="324"/>
        <v>0</v>
      </c>
      <c r="BM115" s="188">
        <f t="shared" si="324"/>
        <v>0</v>
      </c>
      <c r="BN115" s="188">
        <f t="shared" si="324"/>
        <v>0</v>
      </c>
      <c r="BO115" s="188">
        <f t="shared" si="324"/>
        <v>0</v>
      </c>
    </row>
    <row r="116" ht="15.75" customHeight="1">
      <c r="A116" s="4" t="str">
        <f t="shared" si="302"/>
        <v>Tech Contractor 9</v>
      </c>
      <c r="B116" s="125">
        <v>0.05</v>
      </c>
      <c r="C116" s="186">
        <f t="shared" si="303"/>
        <v>0</v>
      </c>
      <c r="D116" s="186">
        <f t="shared" si="304"/>
        <v>0</v>
      </c>
      <c r="E116" s="186">
        <f t="shared" si="305"/>
        <v>0</v>
      </c>
      <c r="F116" s="186">
        <f t="shared" si="306"/>
        <v>0</v>
      </c>
      <c r="G116" s="186">
        <f t="shared" si="307"/>
        <v>0</v>
      </c>
      <c r="H116" s="188">
        <v>0.0</v>
      </c>
      <c r="I116" s="202">
        <v>1.0</v>
      </c>
      <c r="J116" s="188">
        <f t="shared" ref="J116:M116" si="325">+I116</f>
        <v>1</v>
      </c>
      <c r="K116" s="188">
        <f t="shared" si="325"/>
        <v>1</v>
      </c>
      <c r="L116" s="188">
        <f t="shared" si="325"/>
        <v>1</v>
      </c>
      <c r="M116" s="188">
        <f t="shared" si="325"/>
        <v>1</v>
      </c>
      <c r="N116" s="188">
        <v>0.0</v>
      </c>
      <c r="O116" s="188">
        <f t="shared" ref="O116:BC116" si="326">+N116</f>
        <v>0</v>
      </c>
      <c r="P116" s="188">
        <f t="shared" si="326"/>
        <v>0</v>
      </c>
      <c r="Q116" s="188">
        <f t="shared" si="326"/>
        <v>0</v>
      </c>
      <c r="R116" s="188">
        <f t="shared" si="326"/>
        <v>0</v>
      </c>
      <c r="S116" s="188">
        <f t="shared" si="326"/>
        <v>0</v>
      </c>
      <c r="T116" s="188">
        <f t="shared" si="326"/>
        <v>0</v>
      </c>
      <c r="U116" s="188">
        <f t="shared" si="326"/>
        <v>0</v>
      </c>
      <c r="V116" s="188">
        <f t="shared" si="326"/>
        <v>0</v>
      </c>
      <c r="W116" s="188">
        <f t="shared" si="326"/>
        <v>0</v>
      </c>
      <c r="X116" s="188">
        <f t="shared" si="326"/>
        <v>0</v>
      </c>
      <c r="Y116" s="188">
        <f t="shared" si="326"/>
        <v>0</v>
      </c>
      <c r="Z116" s="188">
        <f t="shared" si="326"/>
        <v>0</v>
      </c>
      <c r="AA116" s="188">
        <f t="shared" si="326"/>
        <v>0</v>
      </c>
      <c r="AB116" s="188">
        <f t="shared" si="326"/>
        <v>0</v>
      </c>
      <c r="AC116" s="188">
        <f t="shared" si="326"/>
        <v>0</v>
      </c>
      <c r="AD116" s="188">
        <f t="shared" si="326"/>
        <v>0</v>
      </c>
      <c r="AE116" s="188">
        <f t="shared" si="326"/>
        <v>0</v>
      </c>
      <c r="AF116" s="188">
        <f t="shared" si="326"/>
        <v>0</v>
      </c>
      <c r="AG116" s="188">
        <f t="shared" si="326"/>
        <v>0</v>
      </c>
      <c r="AH116" s="188">
        <f t="shared" si="326"/>
        <v>0</v>
      </c>
      <c r="AI116" s="188">
        <f t="shared" si="326"/>
        <v>0</v>
      </c>
      <c r="AJ116" s="188">
        <f t="shared" si="326"/>
        <v>0</v>
      </c>
      <c r="AK116" s="188">
        <f t="shared" si="326"/>
        <v>0</v>
      </c>
      <c r="AL116" s="188">
        <f t="shared" si="326"/>
        <v>0</v>
      </c>
      <c r="AM116" s="188">
        <f t="shared" si="326"/>
        <v>0</v>
      </c>
      <c r="AN116" s="188">
        <f t="shared" si="326"/>
        <v>0</v>
      </c>
      <c r="AO116" s="188">
        <f t="shared" si="326"/>
        <v>0</v>
      </c>
      <c r="AP116" s="188">
        <f t="shared" si="326"/>
        <v>0</v>
      </c>
      <c r="AQ116" s="188">
        <f t="shared" si="326"/>
        <v>0</v>
      </c>
      <c r="AR116" s="188">
        <f t="shared" si="326"/>
        <v>0</v>
      </c>
      <c r="AS116" s="188">
        <f t="shared" si="326"/>
        <v>0</v>
      </c>
      <c r="AT116" s="188">
        <f t="shared" si="326"/>
        <v>0</v>
      </c>
      <c r="AU116" s="188">
        <f t="shared" si="326"/>
        <v>0</v>
      </c>
      <c r="AV116" s="188">
        <f t="shared" si="326"/>
        <v>0</v>
      </c>
      <c r="AW116" s="188">
        <f t="shared" si="326"/>
        <v>0</v>
      </c>
      <c r="AX116" s="188">
        <f t="shared" si="326"/>
        <v>0</v>
      </c>
      <c r="AY116" s="188">
        <f t="shared" si="326"/>
        <v>0</v>
      </c>
      <c r="AZ116" s="188">
        <f t="shared" si="326"/>
        <v>0</v>
      </c>
      <c r="BA116" s="188">
        <f t="shared" si="326"/>
        <v>0</v>
      </c>
      <c r="BB116" s="188">
        <f t="shared" si="326"/>
        <v>0</v>
      </c>
      <c r="BC116" s="188">
        <f t="shared" si="326"/>
        <v>0</v>
      </c>
      <c r="BD116" s="202">
        <v>0.0</v>
      </c>
      <c r="BE116" s="188">
        <f t="shared" ref="BE116:BO116" si="327">+BD116</f>
        <v>0</v>
      </c>
      <c r="BF116" s="188">
        <f t="shared" si="327"/>
        <v>0</v>
      </c>
      <c r="BG116" s="188">
        <f t="shared" si="327"/>
        <v>0</v>
      </c>
      <c r="BH116" s="188">
        <f t="shared" si="327"/>
        <v>0</v>
      </c>
      <c r="BI116" s="188">
        <f t="shared" si="327"/>
        <v>0</v>
      </c>
      <c r="BJ116" s="188">
        <f t="shared" si="327"/>
        <v>0</v>
      </c>
      <c r="BK116" s="188">
        <f t="shared" si="327"/>
        <v>0</v>
      </c>
      <c r="BL116" s="188">
        <f t="shared" si="327"/>
        <v>0</v>
      </c>
      <c r="BM116" s="188">
        <f t="shared" si="327"/>
        <v>0</v>
      </c>
      <c r="BN116" s="188">
        <f t="shared" si="327"/>
        <v>0</v>
      </c>
      <c r="BO116" s="188">
        <f t="shared" si="327"/>
        <v>0</v>
      </c>
    </row>
    <row r="117" ht="15.75" customHeight="1">
      <c r="A117" s="4" t="str">
        <f t="shared" si="302"/>
        <v>Tech Contractor 10</v>
      </c>
      <c r="B117" s="125">
        <v>0.05</v>
      </c>
      <c r="C117" s="186">
        <f t="shared" si="303"/>
        <v>0</v>
      </c>
      <c r="D117" s="186">
        <f t="shared" si="304"/>
        <v>0</v>
      </c>
      <c r="E117" s="186">
        <f t="shared" si="305"/>
        <v>0</v>
      </c>
      <c r="F117" s="186">
        <f t="shared" si="306"/>
        <v>0</v>
      </c>
      <c r="G117" s="186">
        <f t="shared" si="307"/>
        <v>0</v>
      </c>
      <c r="H117" s="188">
        <v>0.0</v>
      </c>
      <c r="I117" s="188">
        <f t="shared" ref="I117:K117" si="328">+H117</f>
        <v>0</v>
      </c>
      <c r="J117" s="188">
        <f t="shared" si="328"/>
        <v>0</v>
      </c>
      <c r="K117" s="188">
        <f t="shared" si="328"/>
        <v>0</v>
      </c>
      <c r="L117" s="202">
        <v>1.0</v>
      </c>
      <c r="M117" s="188">
        <f>+L117</f>
        <v>1</v>
      </c>
      <c r="N117" s="188">
        <v>0.0</v>
      </c>
      <c r="O117" s="188">
        <f t="shared" ref="O117:BD117" si="329">+N117</f>
        <v>0</v>
      </c>
      <c r="P117" s="188">
        <f t="shared" si="329"/>
        <v>0</v>
      </c>
      <c r="Q117" s="188">
        <f t="shared" si="329"/>
        <v>0</v>
      </c>
      <c r="R117" s="188">
        <f t="shared" si="329"/>
        <v>0</v>
      </c>
      <c r="S117" s="188">
        <f t="shared" si="329"/>
        <v>0</v>
      </c>
      <c r="T117" s="188">
        <f t="shared" si="329"/>
        <v>0</v>
      </c>
      <c r="U117" s="188">
        <f t="shared" si="329"/>
        <v>0</v>
      </c>
      <c r="V117" s="188">
        <f t="shared" si="329"/>
        <v>0</v>
      </c>
      <c r="W117" s="188">
        <f t="shared" si="329"/>
        <v>0</v>
      </c>
      <c r="X117" s="188">
        <f t="shared" si="329"/>
        <v>0</v>
      </c>
      <c r="Y117" s="188">
        <f t="shared" si="329"/>
        <v>0</v>
      </c>
      <c r="Z117" s="188">
        <f t="shared" si="329"/>
        <v>0</v>
      </c>
      <c r="AA117" s="188">
        <f t="shared" si="329"/>
        <v>0</v>
      </c>
      <c r="AB117" s="188">
        <f t="shared" si="329"/>
        <v>0</v>
      </c>
      <c r="AC117" s="188">
        <f t="shared" si="329"/>
        <v>0</v>
      </c>
      <c r="AD117" s="188">
        <f t="shared" si="329"/>
        <v>0</v>
      </c>
      <c r="AE117" s="188">
        <f t="shared" si="329"/>
        <v>0</v>
      </c>
      <c r="AF117" s="188">
        <f t="shared" si="329"/>
        <v>0</v>
      </c>
      <c r="AG117" s="188">
        <f t="shared" si="329"/>
        <v>0</v>
      </c>
      <c r="AH117" s="188">
        <f t="shared" si="329"/>
        <v>0</v>
      </c>
      <c r="AI117" s="188">
        <f t="shared" si="329"/>
        <v>0</v>
      </c>
      <c r="AJ117" s="188">
        <f t="shared" si="329"/>
        <v>0</v>
      </c>
      <c r="AK117" s="188">
        <f t="shared" si="329"/>
        <v>0</v>
      </c>
      <c r="AL117" s="188">
        <f t="shared" si="329"/>
        <v>0</v>
      </c>
      <c r="AM117" s="188">
        <f t="shared" si="329"/>
        <v>0</v>
      </c>
      <c r="AN117" s="188">
        <f t="shared" si="329"/>
        <v>0</v>
      </c>
      <c r="AO117" s="188">
        <f t="shared" si="329"/>
        <v>0</v>
      </c>
      <c r="AP117" s="188">
        <f t="shared" si="329"/>
        <v>0</v>
      </c>
      <c r="AQ117" s="188">
        <f t="shared" si="329"/>
        <v>0</v>
      </c>
      <c r="AR117" s="188">
        <f t="shared" si="329"/>
        <v>0</v>
      </c>
      <c r="AS117" s="188">
        <f t="shared" si="329"/>
        <v>0</v>
      </c>
      <c r="AT117" s="188">
        <f t="shared" si="329"/>
        <v>0</v>
      </c>
      <c r="AU117" s="188">
        <f t="shared" si="329"/>
        <v>0</v>
      </c>
      <c r="AV117" s="188">
        <f t="shared" si="329"/>
        <v>0</v>
      </c>
      <c r="AW117" s="188">
        <f t="shared" si="329"/>
        <v>0</v>
      </c>
      <c r="AX117" s="188">
        <f t="shared" si="329"/>
        <v>0</v>
      </c>
      <c r="AY117" s="188">
        <f t="shared" si="329"/>
        <v>0</v>
      </c>
      <c r="AZ117" s="188">
        <f t="shared" si="329"/>
        <v>0</v>
      </c>
      <c r="BA117" s="188">
        <f t="shared" si="329"/>
        <v>0</v>
      </c>
      <c r="BB117" s="188">
        <f t="shared" si="329"/>
        <v>0</v>
      </c>
      <c r="BC117" s="188">
        <f t="shared" si="329"/>
        <v>0</v>
      </c>
      <c r="BD117" s="188">
        <f t="shared" si="329"/>
        <v>0</v>
      </c>
      <c r="BE117" s="202">
        <v>0.0</v>
      </c>
      <c r="BF117" s="188">
        <f t="shared" ref="BF117:BO117" si="330">+BE117</f>
        <v>0</v>
      </c>
      <c r="BG117" s="188">
        <f t="shared" si="330"/>
        <v>0</v>
      </c>
      <c r="BH117" s="188">
        <f t="shared" si="330"/>
        <v>0</v>
      </c>
      <c r="BI117" s="188">
        <f t="shared" si="330"/>
        <v>0</v>
      </c>
      <c r="BJ117" s="188">
        <f t="shared" si="330"/>
        <v>0</v>
      </c>
      <c r="BK117" s="188">
        <f t="shared" si="330"/>
        <v>0</v>
      </c>
      <c r="BL117" s="188">
        <f t="shared" si="330"/>
        <v>0</v>
      </c>
      <c r="BM117" s="188">
        <f t="shared" si="330"/>
        <v>0</v>
      </c>
      <c r="BN117" s="188">
        <f t="shared" si="330"/>
        <v>0</v>
      </c>
      <c r="BO117" s="188">
        <f t="shared" si="330"/>
        <v>0</v>
      </c>
    </row>
    <row r="118" ht="15.75" customHeight="1">
      <c r="A118" s="4" t="str">
        <f t="shared" si="302"/>
        <v>Tech Contractor 11</v>
      </c>
      <c r="B118" s="125">
        <v>0.05</v>
      </c>
      <c r="C118" s="186">
        <f t="shared" si="303"/>
        <v>0</v>
      </c>
      <c r="D118" s="186">
        <f t="shared" si="304"/>
        <v>0</v>
      </c>
      <c r="E118" s="186">
        <f t="shared" si="305"/>
        <v>0</v>
      </c>
      <c r="F118" s="186">
        <f t="shared" si="306"/>
        <v>0</v>
      </c>
      <c r="G118" s="186">
        <f t="shared" si="307"/>
        <v>0</v>
      </c>
      <c r="H118" s="188">
        <v>0.0</v>
      </c>
      <c r="I118" s="188">
        <v>0.0</v>
      </c>
      <c r="J118" s="188">
        <f t="shared" ref="J118:M118" si="331">+I118</f>
        <v>0</v>
      </c>
      <c r="K118" s="188">
        <f t="shared" si="331"/>
        <v>0</v>
      </c>
      <c r="L118" s="188">
        <f t="shared" si="331"/>
        <v>0</v>
      </c>
      <c r="M118" s="188">
        <f t="shared" si="331"/>
        <v>0</v>
      </c>
      <c r="N118" s="202">
        <v>0.0</v>
      </c>
      <c r="O118" s="188">
        <f t="shared" ref="O118:BO118" si="332">+N118</f>
        <v>0</v>
      </c>
      <c r="P118" s="188">
        <f t="shared" si="332"/>
        <v>0</v>
      </c>
      <c r="Q118" s="188">
        <f t="shared" si="332"/>
        <v>0</v>
      </c>
      <c r="R118" s="188">
        <f t="shared" si="332"/>
        <v>0</v>
      </c>
      <c r="S118" s="188">
        <f t="shared" si="332"/>
        <v>0</v>
      </c>
      <c r="T118" s="188">
        <f t="shared" si="332"/>
        <v>0</v>
      </c>
      <c r="U118" s="188">
        <f t="shared" si="332"/>
        <v>0</v>
      </c>
      <c r="V118" s="188">
        <f t="shared" si="332"/>
        <v>0</v>
      </c>
      <c r="W118" s="188">
        <f t="shared" si="332"/>
        <v>0</v>
      </c>
      <c r="X118" s="188">
        <f t="shared" si="332"/>
        <v>0</v>
      </c>
      <c r="Y118" s="188">
        <f t="shared" si="332"/>
        <v>0</v>
      </c>
      <c r="Z118" s="188">
        <f t="shared" si="332"/>
        <v>0</v>
      </c>
      <c r="AA118" s="188">
        <f t="shared" si="332"/>
        <v>0</v>
      </c>
      <c r="AB118" s="188">
        <f t="shared" si="332"/>
        <v>0</v>
      </c>
      <c r="AC118" s="188">
        <f t="shared" si="332"/>
        <v>0</v>
      </c>
      <c r="AD118" s="188">
        <f t="shared" si="332"/>
        <v>0</v>
      </c>
      <c r="AE118" s="188">
        <f t="shared" si="332"/>
        <v>0</v>
      </c>
      <c r="AF118" s="188">
        <f t="shared" si="332"/>
        <v>0</v>
      </c>
      <c r="AG118" s="188">
        <f t="shared" si="332"/>
        <v>0</v>
      </c>
      <c r="AH118" s="188">
        <f t="shared" si="332"/>
        <v>0</v>
      </c>
      <c r="AI118" s="188">
        <f t="shared" si="332"/>
        <v>0</v>
      </c>
      <c r="AJ118" s="188">
        <f t="shared" si="332"/>
        <v>0</v>
      </c>
      <c r="AK118" s="188">
        <f t="shared" si="332"/>
        <v>0</v>
      </c>
      <c r="AL118" s="188">
        <f t="shared" si="332"/>
        <v>0</v>
      </c>
      <c r="AM118" s="188">
        <f t="shared" si="332"/>
        <v>0</v>
      </c>
      <c r="AN118" s="188">
        <f t="shared" si="332"/>
        <v>0</v>
      </c>
      <c r="AO118" s="188">
        <f t="shared" si="332"/>
        <v>0</v>
      </c>
      <c r="AP118" s="188">
        <f t="shared" si="332"/>
        <v>0</v>
      </c>
      <c r="AQ118" s="188">
        <f t="shared" si="332"/>
        <v>0</v>
      </c>
      <c r="AR118" s="188">
        <f t="shared" si="332"/>
        <v>0</v>
      </c>
      <c r="AS118" s="188">
        <f t="shared" si="332"/>
        <v>0</v>
      </c>
      <c r="AT118" s="188">
        <f t="shared" si="332"/>
        <v>0</v>
      </c>
      <c r="AU118" s="188">
        <f t="shared" si="332"/>
        <v>0</v>
      </c>
      <c r="AV118" s="188">
        <f t="shared" si="332"/>
        <v>0</v>
      </c>
      <c r="AW118" s="188">
        <f t="shared" si="332"/>
        <v>0</v>
      </c>
      <c r="AX118" s="188">
        <f t="shared" si="332"/>
        <v>0</v>
      </c>
      <c r="AY118" s="188">
        <f t="shared" si="332"/>
        <v>0</v>
      </c>
      <c r="AZ118" s="188">
        <f t="shared" si="332"/>
        <v>0</v>
      </c>
      <c r="BA118" s="188">
        <f t="shared" si="332"/>
        <v>0</v>
      </c>
      <c r="BB118" s="188">
        <f t="shared" si="332"/>
        <v>0</v>
      </c>
      <c r="BC118" s="188">
        <f t="shared" si="332"/>
        <v>0</v>
      </c>
      <c r="BD118" s="188">
        <f t="shared" si="332"/>
        <v>0</v>
      </c>
      <c r="BE118" s="188">
        <f t="shared" si="332"/>
        <v>0</v>
      </c>
      <c r="BF118" s="188">
        <f t="shared" si="332"/>
        <v>0</v>
      </c>
      <c r="BG118" s="188">
        <f t="shared" si="332"/>
        <v>0</v>
      </c>
      <c r="BH118" s="188">
        <f t="shared" si="332"/>
        <v>0</v>
      </c>
      <c r="BI118" s="188">
        <f t="shared" si="332"/>
        <v>0</v>
      </c>
      <c r="BJ118" s="188">
        <f t="shared" si="332"/>
        <v>0</v>
      </c>
      <c r="BK118" s="188">
        <f t="shared" si="332"/>
        <v>0</v>
      </c>
      <c r="BL118" s="188">
        <f t="shared" si="332"/>
        <v>0</v>
      </c>
      <c r="BM118" s="188">
        <f t="shared" si="332"/>
        <v>0</v>
      </c>
      <c r="BN118" s="188">
        <f t="shared" si="332"/>
        <v>0</v>
      </c>
      <c r="BO118" s="188">
        <f t="shared" si="332"/>
        <v>0</v>
      </c>
    </row>
    <row r="119" ht="15.75" customHeight="1">
      <c r="A119" s="4" t="str">
        <f t="shared" si="302"/>
        <v>Tech Contractor 12</v>
      </c>
      <c r="B119" s="125">
        <v>0.05</v>
      </c>
      <c r="C119" s="186">
        <f t="shared" si="303"/>
        <v>0</v>
      </c>
      <c r="D119" s="186">
        <f t="shared" si="304"/>
        <v>0</v>
      </c>
      <c r="E119" s="186">
        <f t="shared" si="305"/>
        <v>0</v>
      </c>
      <c r="F119" s="186">
        <f t="shared" si="306"/>
        <v>0</v>
      </c>
      <c r="G119" s="186">
        <f t="shared" si="307"/>
        <v>0</v>
      </c>
      <c r="H119" s="188">
        <v>0.0</v>
      </c>
      <c r="I119" s="188">
        <f>+H119</f>
        <v>0</v>
      </c>
      <c r="J119" s="188">
        <v>0.0</v>
      </c>
      <c r="K119" s="188">
        <f t="shared" ref="K119:M119" si="333">+J119</f>
        <v>0</v>
      </c>
      <c r="L119" s="188">
        <f t="shared" si="333"/>
        <v>0</v>
      </c>
      <c r="M119" s="188">
        <f t="shared" si="333"/>
        <v>0</v>
      </c>
      <c r="N119" s="188">
        <v>0.0</v>
      </c>
      <c r="O119" s="188">
        <f>+N119</f>
        <v>0</v>
      </c>
      <c r="P119" s="202">
        <v>0.0</v>
      </c>
      <c r="Q119" s="188">
        <f t="shared" ref="Q119:BO119" si="334">+P119</f>
        <v>0</v>
      </c>
      <c r="R119" s="188">
        <f t="shared" si="334"/>
        <v>0</v>
      </c>
      <c r="S119" s="188">
        <f t="shared" si="334"/>
        <v>0</v>
      </c>
      <c r="T119" s="188">
        <f t="shared" si="334"/>
        <v>0</v>
      </c>
      <c r="U119" s="188">
        <f t="shared" si="334"/>
        <v>0</v>
      </c>
      <c r="V119" s="188">
        <f t="shared" si="334"/>
        <v>0</v>
      </c>
      <c r="W119" s="188">
        <f t="shared" si="334"/>
        <v>0</v>
      </c>
      <c r="X119" s="188">
        <f t="shared" si="334"/>
        <v>0</v>
      </c>
      <c r="Y119" s="188">
        <f t="shared" si="334"/>
        <v>0</v>
      </c>
      <c r="Z119" s="188">
        <f t="shared" si="334"/>
        <v>0</v>
      </c>
      <c r="AA119" s="188">
        <f t="shared" si="334"/>
        <v>0</v>
      </c>
      <c r="AB119" s="188">
        <f t="shared" si="334"/>
        <v>0</v>
      </c>
      <c r="AC119" s="188">
        <f t="shared" si="334"/>
        <v>0</v>
      </c>
      <c r="AD119" s="188">
        <f t="shared" si="334"/>
        <v>0</v>
      </c>
      <c r="AE119" s="188">
        <f t="shared" si="334"/>
        <v>0</v>
      </c>
      <c r="AF119" s="188">
        <f t="shared" si="334"/>
        <v>0</v>
      </c>
      <c r="AG119" s="188">
        <f t="shared" si="334"/>
        <v>0</v>
      </c>
      <c r="AH119" s="188">
        <f t="shared" si="334"/>
        <v>0</v>
      </c>
      <c r="AI119" s="188">
        <f t="shared" si="334"/>
        <v>0</v>
      </c>
      <c r="AJ119" s="188">
        <f t="shared" si="334"/>
        <v>0</v>
      </c>
      <c r="AK119" s="188">
        <f t="shared" si="334"/>
        <v>0</v>
      </c>
      <c r="AL119" s="188">
        <f t="shared" si="334"/>
        <v>0</v>
      </c>
      <c r="AM119" s="188">
        <f t="shared" si="334"/>
        <v>0</v>
      </c>
      <c r="AN119" s="188">
        <f t="shared" si="334"/>
        <v>0</v>
      </c>
      <c r="AO119" s="188">
        <f t="shared" si="334"/>
        <v>0</v>
      </c>
      <c r="AP119" s="188">
        <f t="shared" si="334"/>
        <v>0</v>
      </c>
      <c r="AQ119" s="188">
        <f t="shared" si="334"/>
        <v>0</v>
      </c>
      <c r="AR119" s="188">
        <f t="shared" si="334"/>
        <v>0</v>
      </c>
      <c r="AS119" s="188">
        <f t="shared" si="334"/>
        <v>0</v>
      </c>
      <c r="AT119" s="188">
        <f t="shared" si="334"/>
        <v>0</v>
      </c>
      <c r="AU119" s="188">
        <f t="shared" si="334"/>
        <v>0</v>
      </c>
      <c r="AV119" s="188">
        <f t="shared" si="334"/>
        <v>0</v>
      </c>
      <c r="AW119" s="188">
        <f t="shared" si="334"/>
        <v>0</v>
      </c>
      <c r="AX119" s="188">
        <f t="shared" si="334"/>
        <v>0</v>
      </c>
      <c r="AY119" s="188">
        <f t="shared" si="334"/>
        <v>0</v>
      </c>
      <c r="AZ119" s="188">
        <f t="shared" si="334"/>
        <v>0</v>
      </c>
      <c r="BA119" s="188">
        <f t="shared" si="334"/>
        <v>0</v>
      </c>
      <c r="BB119" s="188">
        <f t="shared" si="334"/>
        <v>0</v>
      </c>
      <c r="BC119" s="188">
        <f t="shared" si="334"/>
        <v>0</v>
      </c>
      <c r="BD119" s="188">
        <f t="shared" si="334"/>
        <v>0</v>
      </c>
      <c r="BE119" s="188">
        <f t="shared" si="334"/>
        <v>0</v>
      </c>
      <c r="BF119" s="188">
        <f t="shared" si="334"/>
        <v>0</v>
      </c>
      <c r="BG119" s="188">
        <f t="shared" si="334"/>
        <v>0</v>
      </c>
      <c r="BH119" s="188">
        <f t="shared" si="334"/>
        <v>0</v>
      </c>
      <c r="BI119" s="188">
        <f t="shared" si="334"/>
        <v>0</v>
      </c>
      <c r="BJ119" s="188">
        <f t="shared" si="334"/>
        <v>0</v>
      </c>
      <c r="BK119" s="188">
        <f t="shared" si="334"/>
        <v>0</v>
      </c>
      <c r="BL119" s="188">
        <f t="shared" si="334"/>
        <v>0</v>
      </c>
      <c r="BM119" s="188">
        <f t="shared" si="334"/>
        <v>0</v>
      </c>
      <c r="BN119" s="188">
        <f t="shared" si="334"/>
        <v>0</v>
      </c>
      <c r="BO119" s="188">
        <f t="shared" si="334"/>
        <v>0</v>
      </c>
    </row>
    <row r="120" ht="15.75" customHeight="1">
      <c r="A120" s="4" t="str">
        <f t="shared" si="302"/>
        <v>Tech Contractor 13</v>
      </c>
      <c r="B120" s="125">
        <v>0.05</v>
      </c>
      <c r="C120" s="186">
        <f t="shared" si="303"/>
        <v>0</v>
      </c>
      <c r="D120" s="186">
        <f t="shared" si="304"/>
        <v>0</v>
      </c>
      <c r="E120" s="186">
        <f t="shared" si="305"/>
        <v>0</v>
      </c>
      <c r="F120" s="186">
        <f t="shared" si="306"/>
        <v>0</v>
      </c>
      <c r="G120" s="186">
        <f t="shared" si="307"/>
        <v>0</v>
      </c>
      <c r="H120" s="188">
        <v>0.0</v>
      </c>
      <c r="I120" s="188">
        <v>0.0</v>
      </c>
      <c r="J120" s="188">
        <v>0.0</v>
      </c>
      <c r="K120" s="188">
        <v>0.0</v>
      </c>
      <c r="L120" s="188">
        <f t="shared" ref="L120:P120" si="335">+K120</f>
        <v>0</v>
      </c>
      <c r="M120" s="188">
        <f t="shared" si="335"/>
        <v>0</v>
      </c>
      <c r="N120" s="188">
        <f t="shared" si="335"/>
        <v>0</v>
      </c>
      <c r="O120" s="188">
        <f t="shared" si="335"/>
        <v>0</v>
      </c>
      <c r="P120" s="188">
        <f t="shared" si="335"/>
        <v>0</v>
      </c>
      <c r="Q120" s="188">
        <v>0.0</v>
      </c>
      <c r="R120" s="188">
        <f t="shared" ref="R120:BO120" si="336">+Q120</f>
        <v>0</v>
      </c>
      <c r="S120" s="188">
        <f t="shared" si="336"/>
        <v>0</v>
      </c>
      <c r="T120" s="188">
        <f t="shared" si="336"/>
        <v>0</v>
      </c>
      <c r="U120" s="188">
        <f t="shared" si="336"/>
        <v>0</v>
      </c>
      <c r="V120" s="188">
        <f t="shared" si="336"/>
        <v>0</v>
      </c>
      <c r="W120" s="188">
        <f t="shared" si="336"/>
        <v>0</v>
      </c>
      <c r="X120" s="188">
        <f t="shared" si="336"/>
        <v>0</v>
      </c>
      <c r="Y120" s="188">
        <f t="shared" si="336"/>
        <v>0</v>
      </c>
      <c r="Z120" s="188">
        <f t="shared" si="336"/>
        <v>0</v>
      </c>
      <c r="AA120" s="188">
        <f t="shared" si="336"/>
        <v>0</v>
      </c>
      <c r="AB120" s="188">
        <f t="shared" si="336"/>
        <v>0</v>
      </c>
      <c r="AC120" s="188">
        <f t="shared" si="336"/>
        <v>0</v>
      </c>
      <c r="AD120" s="188">
        <f t="shared" si="336"/>
        <v>0</v>
      </c>
      <c r="AE120" s="188">
        <f t="shared" si="336"/>
        <v>0</v>
      </c>
      <c r="AF120" s="188">
        <f t="shared" si="336"/>
        <v>0</v>
      </c>
      <c r="AG120" s="188">
        <f t="shared" si="336"/>
        <v>0</v>
      </c>
      <c r="AH120" s="188">
        <f t="shared" si="336"/>
        <v>0</v>
      </c>
      <c r="AI120" s="188">
        <f t="shared" si="336"/>
        <v>0</v>
      </c>
      <c r="AJ120" s="188">
        <f t="shared" si="336"/>
        <v>0</v>
      </c>
      <c r="AK120" s="188">
        <f t="shared" si="336"/>
        <v>0</v>
      </c>
      <c r="AL120" s="188">
        <f t="shared" si="336"/>
        <v>0</v>
      </c>
      <c r="AM120" s="188">
        <f t="shared" si="336"/>
        <v>0</v>
      </c>
      <c r="AN120" s="188">
        <f t="shared" si="336"/>
        <v>0</v>
      </c>
      <c r="AO120" s="188">
        <f t="shared" si="336"/>
        <v>0</v>
      </c>
      <c r="AP120" s="188">
        <f t="shared" si="336"/>
        <v>0</v>
      </c>
      <c r="AQ120" s="188">
        <f t="shared" si="336"/>
        <v>0</v>
      </c>
      <c r="AR120" s="188">
        <f t="shared" si="336"/>
        <v>0</v>
      </c>
      <c r="AS120" s="188">
        <f t="shared" si="336"/>
        <v>0</v>
      </c>
      <c r="AT120" s="188">
        <f t="shared" si="336"/>
        <v>0</v>
      </c>
      <c r="AU120" s="188">
        <f t="shared" si="336"/>
        <v>0</v>
      </c>
      <c r="AV120" s="188">
        <f t="shared" si="336"/>
        <v>0</v>
      </c>
      <c r="AW120" s="188">
        <f t="shared" si="336"/>
        <v>0</v>
      </c>
      <c r="AX120" s="188">
        <f t="shared" si="336"/>
        <v>0</v>
      </c>
      <c r="AY120" s="188">
        <f t="shared" si="336"/>
        <v>0</v>
      </c>
      <c r="AZ120" s="188">
        <f t="shared" si="336"/>
        <v>0</v>
      </c>
      <c r="BA120" s="188">
        <f t="shared" si="336"/>
        <v>0</v>
      </c>
      <c r="BB120" s="188">
        <f t="shared" si="336"/>
        <v>0</v>
      </c>
      <c r="BC120" s="188">
        <f t="shared" si="336"/>
        <v>0</v>
      </c>
      <c r="BD120" s="188">
        <f t="shared" si="336"/>
        <v>0</v>
      </c>
      <c r="BE120" s="188">
        <f t="shared" si="336"/>
        <v>0</v>
      </c>
      <c r="BF120" s="188">
        <f t="shared" si="336"/>
        <v>0</v>
      </c>
      <c r="BG120" s="188">
        <f t="shared" si="336"/>
        <v>0</v>
      </c>
      <c r="BH120" s="188">
        <f t="shared" si="336"/>
        <v>0</v>
      </c>
      <c r="BI120" s="188">
        <f t="shared" si="336"/>
        <v>0</v>
      </c>
      <c r="BJ120" s="188">
        <f t="shared" si="336"/>
        <v>0</v>
      </c>
      <c r="BK120" s="188">
        <f t="shared" si="336"/>
        <v>0</v>
      </c>
      <c r="BL120" s="188">
        <f t="shared" si="336"/>
        <v>0</v>
      </c>
      <c r="BM120" s="188">
        <f t="shared" si="336"/>
        <v>0</v>
      </c>
      <c r="BN120" s="188">
        <f t="shared" si="336"/>
        <v>0</v>
      </c>
      <c r="BO120" s="188">
        <f t="shared" si="336"/>
        <v>0</v>
      </c>
    </row>
    <row r="121" ht="15.75" customHeight="1">
      <c r="A121" s="4" t="str">
        <f t="shared" si="302"/>
        <v>Tech Contractor 14</v>
      </c>
      <c r="B121" s="125">
        <v>0.05</v>
      </c>
      <c r="C121" s="186">
        <f t="shared" si="303"/>
        <v>0</v>
      </c>
      <c r="D121" s="186">
        <f t="shared" si="304"/>
        <v>0</v>
      </c>
      <c r="E121" s="186">
        <f t="shared" si="305"/>
        <v>0</v>
      </c>
      <c r="F121" s="186">
        <f t="shared" si="306"/>
        <v>0</v>
      </c>
      <c r="G121" s="186">
        <f t="shared" si="307"/>
        <v>0</v>
      </c>
      <c r="H121" s="188">
        <v>0.0</v>
      </c>
      <c r="I121" s="188">
        <f t="shared" ref="I121:L121" si="337">+H121</f>
        <v>0</v>
      </c>
      <c r="J121" s="188">
        <f t="shared" si="337"/>
        <v>0</v>
      </c>
      <c r="K121" s="188">
        <f t="shared" si="337"/>
        <v>0</v>
      </c>
      <c r="L121" s="188">
        <f t="shared" si="337"/>
        <v>0</v>
      </c>
      <c r="M121" s="188">
        <v>0.0</v>
      </c>
      <c r="N121" s="188">
        <f t="shared" ref="N121:BO121" si="338">+M121</f>
        <v>0</v>
      </c>
      <c r="O121" s="188">
        <f t="shared" si="338"/>
        <v>0</v>
      </c>
      <c r="P121" s="188">
        <f t="shared" si="338"/>
        <v>0</v>
      </c>
      <c r="Q121" s="188">
        <f t="shared" si="338"/>
        <v>0</v>
      </c>
      <c r="R121" s="188">
        <f t="shared" si="338"/>
        <v>0</v>
      </c>
      <c r="S121" s="188">
        <f t="shared" si="338"/>
        <v>0</v>
      </c>
      <c r="T121" s="188">
        <f t="shared" si="338"/>
        <v>0</v>
      </c>
      <c r="U121" s="188">
        <f t="shared" si="338"/>
        <v>0</v>
      </c>
      <c r="V121" s="188">
        <f t="shared" si="338"/>
        <v>0</v>
      </c>
      <c r="W121" s="188">
        <f t="shared" si="338"/>
        <v>0</v>
      </c>
      <c r="X121" s="188">
        <f t="shared" si="338"/>
        <v>0</v>
      </c>
      <c r="Y121" s="188">
        <f t="shared" si="338"/>
        <v>0</v>
      </c>
      <c r="Z121" s="188">
        <f t="shared" si="338"/>
        <v>0</v>
      </c>
      <c r="AA121" s="188">
        <f t="shared" si="338"/>
        <v>0</v>
      </c>
      <c r="AB121" s="188">
        <f t="shared" si="338"/>
        <v>0</v>
      </c>
      <c r="AC121" s="188">
        <f t="shared" si="338"/>
        <v>0</v>
      </c>
      <c r="AD121" s="188">
        <f t="shared" si="338"/>
        <v>0</v>
      </c>
      <c r="AE121" s="188">
        <f t="shared" si="338"/>
        <v>0</v>
      </c>
      <c r="AF121" s="188">
        <f t="shared" si="338"/>
        <v>0</v>
      </c>
      <c r="AG121" s="188">
        <f t="shared" si="338"/>
        <v>0</v>
      </c>
      <c r="AH121" s="188">
        <f t="shared" si="338"/>
        <v>0</v>
      </c>
      <c r="AI121" s="188">
        <f t="shared" si="338"/>
        <v>0</v>
      </c>
      <c r="AJ121" s="188">
        <f t="shared" si="338"/>
        <v>0</v>
      </c>
      <c r="AK121" s="188">
        <f t="shared" si="338"/>
        <v>0</v>
      </c>
      <c r="AL121" s="188">
        <f t="shared" si="338"/>
        <v>0</v>
      </c>
      <c r="AM121" s="188">
        <f t="shared" si="338"/>
        <v>0</v>
      </c>
      <c r="AN121" s="188">
        <f t="shared" si="338"/>
        <v>0</v>
      </c>
      <c r="AO121" s="188">
        <f t="shared" si="338"/>
        <v>0</v>
      </c>
      <c r="AP121" s="188">
        <f t="shared" si="338"/>
        <v>0</v>
      </c>
      <c r="AQ121" s="188">
        <f t="shared" si="338"/>
        <v>0</v>
      </c>
      <c r="AR121" s="188">
        <f t="shared" si="338"/>
        <v>0</v>
      </c>
      <c r="AS121" s="188">
        <f t="shared" si="338"/>
        <v>0</v>
      </c>
      <c r="AT121" s="188">
        <f t="shared" si="338"/>
        <v>0</v>
      </c>
      <c r="AU121" s="188">
        <f t="shared" si="338"/>
        <v>0</v>
      </c>
      <c r="AV121" s="188">
        <f t="shared" si="338"/>
        <v>0</v>
      </c>
      <c r="AW121" s="188">
        <f t="shared" si="338"/>
        <v>0</v>
      </c>
      <c r="AX121" s="188">
        <f t="shared" si="338"/>
        <v>0</v>
      </c>
      <c r="AY121" s="188">
        <f t="shared" si="338"/>
        <v>0</v>
      </c>
      <c r="AZ121" s="188">
        <f t="shared" si="338"/>
        <v>0</v>
      </c>
      <c r="BA121" s="188">
        <f t="shared" si="338"/>
        <v>0</v>
      </c>
      <c r="BB121" s="188">
        <f t="shared" si="338"/>
        <v>0</v>
      </c>
      <c r="BC121" s="188">
        <f t="shared" si="338"/>
        <v>0</v>
      </c>
      <c r="BD121" s="188">
        <f t="shared" si="338"/>
        <v>0</v>
      </c>
      <c r="BE121" s="188">
        <f t="shared" si="338"/>
        <v>0</v>
      </c>
      <c r="BF121" s="188">
        <f t="shared" si="338"/>
        <v>0</v>
      </c>
      <c r="BG121" s="188">
        <f t="shared" si="338"/>
        <v>0</v>
      </c>
      <c r="BH121" s="188">
        <f t="shared" si="338"/>
        <v>0</v>
      </c>
      <c r="BI121" s="188">
        <f t="shared" si="338"/>
        <v>0</v>
      </c>
      <c r="BJ121" s="188">
        <f t="shared" si="338"/>
        <v>0</v>
      </c>
      <c r="BK121" s="188">
        <f t="shared" si="338"/>
        <v>0</v>
      </c>
      <c r="BL121" s="188">
        <f t="shared" si="338"/>
        <v>0</v>
      </c>
      <c r="BM121" s="188">
        <f t="shared" si="338"/>
        <v>0</v>
      </c>
      <c r="BN121" s="188">
        <f t="shared" si="338"/>
        <v>0</v>
      </c>
      <c r="BO121" s="188">
        <f t="shared" si="338"/>
        <v>0</v>
      </c>
    </row>
    <row r="122" ht="15.75" customHeight="1">
      <c r="A122" s="4" t="str">
        <f t="shared" si="302"/>
        <v>Tech Contractor 15</v>
      </c>
      <c r="B122" s="125">
        <v>0.05</v>
      </c>
      <c r="C122" s="186">
        <f t="shared" si="303"/>
        <v>0</v>
      </c>
      <c r="D122" s="186">
        <f t="shared" si="304"/>
        <v>0</v>
      </c>
      <c r="E122" s="186">
        <f t="shared" si="305"/>
        <v>0</v>
      </c>
      <c r="F122" s="186">
        <f t="shared" si="306"/>
        <v>0</v>
      </c>
      <c r="G122" s="186">
        <f t="shared" si="307"/>
        <v>0</v>
      </c>
      <c r="H122" s="188">
        <v>0.0</v>
      </c>
      <c r="I122" s="188">
        <v>0.0</v>
      </c>
      <c r="J122" s="188">
        <f t="shared" ref="J122:BO122" si="339">+I122</f>
        <v>0</v>
      </c>
      <c r="K122" s="188">
        <f t="shared" si="339"/>
        <v>0</v>
      </c>
      <c r="L122" s="188">
        <f t="shared" si="339"/>
        <v>0</v>
      </c>
      <c r="M122" s="188">
        <f t="shared" si="339"/>
        <v>0</v>
      </c>
      <c r="N122" s="188">
        <f t="shared" si="339"/>
        <v>0</v>
      </c>
      <c r="O122" s="188">
        <f t="shared" si="339"/>
        <v>0</v>
      </c>
      <c r="P122" s="188">
        <f t="shared" si="339"/>
        <v>0</v>
      </c>
      <c r="Q122" s="188">
        <f t="shared" si="339"/>
        <v>0</v>
      </c>
      <c r="R122" s="188">
        <f t="shared" si="339"/>
        <v>0</v>
      </c>
      <c r="S122" s="188">
        <f t="shared" si="339"/>
        <v>0</v>
      </c>
      <c r="T122" s="188">
        <f t="shared" si="339"/>
        <v>0</v>
      </c>
      <c r="U122" s="188">
        <f t="shared" si="339"/>
        <v>0</v>
      </c>
      <c r="V122" s="188">
        <f t="shared" si="339"/>
        <v>0</v>
      </c>
      <c r="W122" s="188">
        <f t="shared" si="339"/>
        <v>0</v>
      </c>
      <c r="X122" s="188">
        <f t="shared" si="339"/>
        <v>0</v>
      </c>
      <c r="Y122" s="188">
        <f t="shared" si="339"/>
        <v>0</v>
      </c>
      <c r="Z122" s="188">
        <f t="shared" si="339"/>
        <v>0</v>
      </c>
      <c r="AA122" s="188">
        <f t="shared" si="339"/>
        <v>0</v>
      </c>
      <c r="AB122" s="188">
        <f t="shared" si="339"/>
        <v>0</v>
      </c>
      <c r="AC122" s="188">
        <f t="shared" si="339"/>
        <v>0</v>
      </c>
      <c r="AD122" s="188">
        <f t="shared" si="339"/>
        <v>0</v>
      </c>
      <c r="AE122" s="188">
        <f t="shared" si="339"/>
        <v>0</v>
      </c>
      <c r="AF122" s="188">
        <f t="shared" si="339"/>
        <v>0</v>
      </c>
      <c r="AG122" s="188">
        <f t="shared" si="339"/>
        <v>0</v>
      </c>
      <c r="AH122" s="188">
        <f t="shared" si="339"/>
        <v>0</v>
      </c>
      <c r="AI122" s="188">
        <f t="shared" si="339"/>
        <v>0</v>
      </c>
      <c r="AJ122" s="188">
        <f t="shared" si="339"/>
        <v>0</v>
      </c>
      <c r="AK122" s="188">
        <f t="shared" si="339"/>
        <v>0</v>
      </c>
      <c r="AL122" s="188">
        <f t="shared" si="339"/>
        <v>0</v>
      </c>
      <c r="AM122" s="188">
        <f t="shared" si="339"/>
        <v>0</v>
      </c>
      <c r="AN122" s="188">
        <f t="shared" si="339"/>
        <v>0</v>
      </c>
      <c r="AO122" s="188">
        <f t="shared" si="339"/>
        <v>0</v>
      </c>
      <c r="AP122" s="188">
        <f t="shared" si="339"/>
        <v>0</v>
      </c>
      <c r="AQ122" s="188">
        <f t="shared" si="339"/>
        <v>0</v>
      </c>
      <c r="AR122" s="188">
        <f t="shared" si="339"/>
        <v>0</v>
      </c>
      <c r="AS122" s="188">
        <f t="shared" si="339"/>
        <v>0</v>
      </c>
      <c r="AT122" s="188">
        <f t="shared" si="339"/>
        <v>0</v>
      </c>
      <c r="AU122" s="188">
        <f t="shared" si="339"/>
        <v>0</v>
      </c>
      <c r="AV122" s="188">
        <f t="shared" si="339"/>
        <v>0</v>
      </c>
      <c r="AW122" s="188">
        <f t="shared" si="339"/>
        <v>0</v>
      </c>
      <c r="AX122" s="188">
        <f t="shared" si="339"/>
        <v>0</v>
      </c>
      <c r="AY122" s="188">
        <f t="shared" si="339"/>
        <v>0</v>
      </c>
      <c r="AZ122" s="188">
        <f t="shared" si="339"/>
        <v>0</v>
      </c>
      <c r="BA122" s="188">
        <f t="shared" si="339"/>
        <v>0</v>
      </c>
      <c r="BB122" s="188">
        <f t="shared" si="339"/>
        <v>0</v>
      </c>
      <c r="BC122" s="188">
        <f t="shared" si="339"/>
        <v>0</v>
      </c>
      <c r="BD122" s="188">
        <f t="shared" si="339"/>
        <v>0</v>
      </c>
      <c r="BE122" s="188">
        <f t="shared" si="339"/>
        <v>0</v>
      </c>
      <c r="BF122" s="188">
        <f t="shared" si="339"/>
        <v>0</v>
      </c>
      <c r="BG122" s="188">
        <f t="shared" si="339"/>
        <v>0</v>
      </c>
      <c r="BH122" s="188">
        <f t="shared" si="339"/>
        <v>0</v>
      </c>
      <c r="BI122" s="188">
        <f t="shared" si="339"/>
        <v>0</v>
      </c>
      <c r="BJ122" s="188">
        <f t="shared" si="339"/>
        <v>0</v>
      </c>
      <c r="BK122" s="188">
        <f t="shared" si="339"/>
        <v>0</v>
      </c>
      <c r="BL122" s="188">
        <f t="shared" si="339"/>
        <v>0</v>
      </c>
      <c r="BM122" s="188">
        <f t="shared" si="339"/>
        <v>0</v>
      </c>
      <c r="BN122" s="188">
        <f t="shared" si="339"/>
        <v>0</v>
      </c>
      <c r="BO122" s="188">
        <f t="shared" si="339"/>
        <v>0</v>
      </c>
    </row>
    <row r="123" ht="15.75" customHeight="1">
      <c r="A123" s="4" t="str">
        <f t="shared" si="302"/>
        <v>Tech Contractor 16</v>
      </c>
      <c r="B123" s="125">
        <v>0.05</v>
      </c>
      <c r="C123" s="186">
        <f t="shared" si="303"/>
        <v>0</v>
      </c>
      <c r="D123" s="186">
        <f t="shared" si="304"/>
        <v>0</v>
      </c>
      <c r="E123" s="186">
        <f t="shared" si="305"/>
        <v>0</v>
      </c>
      <c r="F123" s="186">
        <f t="shared" si="306"/>
        <v>0</v>
      </c>
      <c r="G123" s="186">
        <f t="shared" si="307"/>
        <v>0</v>
      </c>
      <c r="H123" s="188">
        <v>0.0</v>
      </c>
      <c r="I123" s="188">
        <v>0.0</v>
      </c>
      <c r="J123" s="188">
        <f t="shared" ref="J123:BO123" si="340">+I123</f>
        <v>0</v>
      </c>
      <c r="K123" s="188">
        <f t="shared" si="340"/>
        <v>0</v>
      </c>
      <c r="L123" s="188">
        <f t="shared" si="340"/>
        <v>0</v>
      </c>
      <c r="M123" s="188">
        <f t="shared" si="340"/>
        <v>0</v>
      </c>
      <c r="N123" s="188">
        <f t="shared" si="340"/>
        <v>0</v>
      </c>
      <c r="O123" s="188">
        <f t="shared" si="340"/>
        <v>0</v>
      </c>
      <c r="P123" s="188">
        <f t="shared" si="340"/>
        <v>0</v>
      </c>
      <c r="Q123" s="188">
        <f t="shared" si="340"/>
        <v>0</v>
      </c>
      <c r="R123" s="188">
        <f t="shared" si="340"/>
        <v>0</v>
      </c>
      <c r="S123" s="188">
        <f t="shared" si="340"/>
        <v>0</v>
      </c>
      <c r="T123" s="188">
        <f t="shared" si="340"/>
        <v>0</v>
      </c>
      <c r="U123" s="188">
        <f t="shared" si="340"/>
        <v>0</v>
      </c>
      <c r="V123" s="188">
        <f t="shared" si="340"/>
        <v>0</v>
      </c>
      <c r="W123" s="188">
        <f t="shared" si="340"/>
        <v>0</v>
      </c>
      <c r="X123" s="188">
        <f t="shared" si="340"/>
        <v>0</v>
      </c>
      <c r="Y123" s="188">
        <f t="shared" si="340"/>
        <v>0</v>
      </c>
      <c r="Z123" s="188">
        <f t="shared" si="340"/>
        <v>0</v>
      </c>
      <c r="AA123" s="188">
        <f t="shared" si="340"/>
        <v>0</v>
      </c>
      <c r="AB123" s="188">
        <f t="shared" si="340"/>
        <v>0</v>
      </c>
      <c r="AC123" s="188">
        <f t="shared" si="340"/>
        <v>0</v>
      </c>
      <c r="AD123" s="188">
        <f t="shared" si="340"/>
        <v>0</v>
      </c>
      <c r="AE123" s="188">
        <f t="shared" si="340"/>
        <v>0</v>
      </c>
      <c r="AF123" s="188">
        <f t="shared" si="340"/>
        <v>0</v>
      </c>
      <c r="AG123" s="188">
        <f t="shared" si="340"/>
        <v>0</v>
      </c>
      <c r="AH123" s="188">
        <f t="shared" si="340"/>
        <v>0</v>
      </c>
      <c r="AI123" s="188">
        <f t="shared" si="340"/>
        <v>0</v>
      </c>
      <c r="AJ123" s="188">
        <f t="shared" si="340"/>
        <v>0</v>
      </c>
      <c r="AK123" s="188">
        <f t="shared" si="340"/>
        <v>0</v>
      </c>
      <c r="AL123" s="188">
        <f t="shared" si="340"/>
        <v>0</v>
      </c>
      <c r="AM123" s="188">
        <f t="shared" si="340"/>
        <v>0</v>
      </c>
      <c r="AN123" s="188">
        <f t="shared" si="340"/>
        <v>0</v>
      </c>
      <c r="AO123" s="188">
        <f t="shared" si="340"/>
        <v>0</v>
      </c>
      <c r="AP123" s="188">
        <f t="shared" si="340"/>
        <v>0</v>
      </c>
      <c r="AQ123" s="188">
        <f t="shared" si="340"/>
        <v>0</v>
      </c>
      <c r="AR123" s="188">
        <f t="shared" si="340"/>
        <v>0</v>
      </c>
      <c r="AS123" s="188">
        <f t="shared" si="340"/>
        <v>0</v>
      </c>
      <c r="AT123" s="188">
        <f t="shared" si="340"/>
        <v>0</v>
      </c>
      <c r="AU123" s="188">
        <f t="shared" si="340"/>
        <v>0</v>
      </c>
      <c r="AV123" s="188">
        <f t="shared" si="340"/>
        <v>0</v>
      </c>
      <c r="AW123" s="188">
        <f t="shared" si="340"/>
        <v>0</v>
      </c>
      <c r="AX123" s="188">
        <f t="shared" si="340"/>
        <v>0</v>
      </c>
      <c r="AY123" s="188">
        <f t="shared" si="340"/>
        <v>0</v>
      </c>
      <c r="AZ123" s="188">
        <f t="shared" si="340"/>
        <v>0</v>
      </c>
      <c r="BA123" s="188">
        <f t="shared" si="340"/>
        <v>0</v>
      </c>
      <c r="BB123" s="188">
        <f t="shared" si="340"/>
        <v>0</v>
      </c>
      <c r="BC123" s="188">
        <f t="shared" si="340"/>
        <v>0</v>
      </c>
      <c r="BD123" s="188">
        <f t="shared" si="340"/>
        <v>0</v>
      </c>
      <c r="BE123" s="188">
        <f t="shared" si="340"/>
        <v>0</v>
      </c>
      <c r="BF123" s="188">
        <f t="shared" si="340"/>
        <v>0</v>
      </c>
      <c r="BG123" s="188">
        <f t="shared" si="340"/>
        <v>0</v>
      </c>
      <c r="BH123" s="188">
        <f t="shared" si="340"/>
        <v>0</v>
      </c>
      <c r="BI123" s="188">
        <f t="shared" si="340"/>
        <v>0</v>
      </c>
      <c r="BJ123" s="188">
        <f t="shared" si="340"/>
        <v>0</v>
      </c>
      <c r="BK123" s="188">
        <f t="shared" si="340"/>
        <v>0</v>
      </c>
      <c r="BL123" s="188">
        <f t="shared" si="340"/>
        <v>0</v>
      </c>
      <c r="BM123" s="188">
        <f t="shared" si="340"/>
        <v>0</v>
      </c>
      <c r="BN123" s="188">
        <f t="shared" si="340"/>
        <v>0</v>
      </c>
      <c r="BO123" s="188">
        <f t="shared" si="340"/>
        <v>0</v>
      </c>
    </row>
    <row r="124" ht="15.75" customHeight="1">
      <c r="A124" s="184" t="s">
        <v>5</v>
      </c>
      <c r="B124" s="125">
        <v>0.05</v>
      </c>
      <c r="C124" s="186">
        <f t="shared" si="303"/>
        <v>0</v>
      </c>
      <c r="D124" s="186">
        <f t="shared" si="304"/>
        <v>0</v>
      </c>
      <c r="E124" s="186">
        <f t="shared" si="305"/>
        <v>0</v>
      </c>
      <c r="F124" s="186">
        <f t="shared" si="306"/>
        <v>0</v>
      </c>
      <c r="G124" s="186">
        <f t="shared" si="307"/>
        <v>0</v>
      </c>
      <c r="H124" s="188">
        <v>0.0</v>
      </c>
      <c r="I124" s="188">
        <f t="shared" ref="I124:BO124" si="341">+H124</f>
        <v>0</v>
      </c>
      <c r="J124" s="188">
        <f t="shared" si="341"/>
        <v>0</v>
      </c>
      <c r="K124" s="188">
        <f t="shared" si="341"/>
        <v>0</v>
      </c>
      <c r="L124" s="188">
        <f t="shared" si="341"/>
        <v>0</v>
      </c>
      <c r="M124" s="188">
        <f t="shared" si="341"/>
        <v>0</v>
      </c>
      <c r="N124" s="188">
        <f t="shared" si="341"/>
        <v>0</v>
      </c>
      <c r="O124" s="188">
        <f t="shared" si="341"/>
        <v>0</v>
      </c>
      <c r="P124" s="188">
        <f t="shared" si="341"/>
        <v>0</v>
      </c>
      <c r="Q124" s="188">
        <f t="shared" si="341"/>
        <v>0</v>
      </c>
      <c r="R124" s="188">
        <f t="shared" si="341"/>
        <v>0</v>
      </c>
      <c r="S124" s="188">
        <f t="shared" si="341"/>
        <v>0</v>
      </c>
      <c r="T124" s="188">
        <f t="shared" si="341"/>
        <v>0</v>
      </c>
      <c r="U124" s="188">
        <f t="shared" si="341"/>
        <v>0</v>
      </c>
      <c r="V124" s="188">
        <f t="shared" si="341"/>
        <v>0</v>
      </c>
      <c r="W124" s="188">
        <f t="shared" si="341"/>
        <v>0</v>
      </c>
      <c r="X124" s="188">
        <f t="shared" si="341"/>
        <v>0</v>
      </c>
      <c r="Y124" s="188">
        <f t="shared" si="341"/>
        <v>0</v>
      </c>
      <c r="Z124" s="188">
        <f t="shared" si="341"/>
        <v>0</v>
      </c>
      <c r="AA124" s="188">
        <f t="shared" si="341"/>
        <v>0</v>
      </c>
      <c r="AB124" s="188">
        <f t="shared" si="341"/>
        <v>0</v>
      </c>
      <c r="AC124" s="188">
        <f t="shared" si="341"/>
        <v>0</v>
      </c>
      <c r="AD124" s="188">
        <f t="shared" si="341"/>
        <v>0</v>
      </c>
      <c r="AE124" s="188">
        <f t="shared" si="341"/>
        <v>0</v>
      </c>
      <c r="AF124" s="188">
        <f t="shared" si="341"/>
        <v>0</v>
      </c>
      <c r="AG124" s="188">
        <f t="shared" si="341"/>
        <v>0</v>
      </c>
      <c r="AH124" s="188">
        <f t="shared" si="341"/>
        <v>0</v>
      </c>
      <c r="AI124" s="188">
        <f t="shared" si="341"/>
        <v>0</v>
      </c>
      <c r="AJ124" s="188">
        <f t="shared" si="341"/>
        <v>0</v>
      </c>
      <c r="AK124" s="188">
        <f t="shared" si="341"/>
        <v>0</v>
      </c>
      <c r="AL124" s="188">
        <f t="shared" si="341"/>
        <v>0</v>
      </c>
      <c r="AM124" s="188">
        <f t="shared" si="341"/>
        <v>0</v>
      </c>
      <c r="AN124" s="188">
        <f t="shared" si="341"/>
        <v>0</v>
      </c>
      <c r="AO124" s="188">
        <f t="shared" si="341"/>
        <v>0</v>
      </c>
      <c r="AP124" s="188">
        <f t="shared" si="341"/>
        <v>0</v>
      </c>
      <c r="AQ124" s="188">
        <f t="shared" si="341"/>
        <v>0</v>
      </c>
      <c r="AR124" s="188">
        <f t="shared" si="341"/>
        <v>0</v>
      </c>
      <c r="AS124" s="188">
        <f t="shared" si="341"/>
        <v>0</v>
      </c>
      <c r="AT124" s="188">
        <f t="shared" si="341"/>
        <v>0</v>
      </c>
      <c r="AU124" s="188">
        <f t="shared" si="341"/>
        <v>0</v>
      </c>
      <c r="AV124" s="188">
        <f t="shared" si="341"/>
        <v>0</v>
      </c>
      <c r="AW124" s="188">
        <f t="shared" si="341"/>
        <v>0</v>
      </c>
      <c r="AX124" s="188">
        <f t="shared" si="341"/>
        <v>0</v>
      </c>
      <c r="AY124" s="188">
        <f t="shared" si="341"/>
        <v>0</v>
      </c>
      <c r="AZ124" s="188">
        <f t="shared" si="341"/>
        <v>0</v>
      </c>
      <c r="BA124" s="188">
        <f t="shared" si="341"/>
        <v>0</v>
      </c>
      <c r="BB124" s="188">
        <f t="shared" si="341"/>
        <v>0</v>
      </c>
      <c r="BC124" s="188">
        <f t="shared" si="341"/>
        <v>0</v>
      </c>
      <c r="BD124" s="188">
        <f t="shared" si="341"/>
        <v>0</v>
      </c>
      <c r="BE124" s="188">
        <f t="shared" si="341"/>
        <v>0</v>
      </c>
      <c r="BF124" s="188">
        <f t="shared" si="341"/>
        <v>0</v>
      </c>
      <c r="BG124" s="188">
        <f t="shared" si="341"/>
        <v>0</v>
      </c>
      <c r="BH124" s="188">
        <f t="shared" si="341"/>
        <v>0</v>
      </c>
      <c r="BI124" s="188">
        <f t="shared" si="341"/>
        <v>0</v>
      </c>
      <c r="BJ124" s="188">
        <f t="shared" si="341"/>
        <v>0</v>
      </c>
      <c r="BK124" s="188">
        <f t="shared" si="341"/>
        <v>0</v>
      </c>
      <c r="BL124" s="188">
        <f t="shared" si="341"/>
        <v>0</v>
      </c>
      <c r="BM124" s="188">
        <f t="shared" si="341"/>
        <v>0</v>
      </c>
      <c r="BN124" s="188">
        <f t="shared" si="341"/>
        <v>0</v>
      </c>
      <c r="BO124" s="188">
        <f t="shared" si="341"/>
        <v>0</v>
      </c>
    </row>
    <row r="125" ht="15.75" customHeight="1">
      <c r="A125" s="184" t="s">
        <v>5</v>
      </c>
      <c r="B125" s="125">
        <v>0.05</v>
      </c>
      <c r="C125" s="186">
        <f t="shared" si="303"/>
        <v>0</v>
      </c>
      <c r="D125" s="186">
        <f t="shared" si="304"/>
        <v>0</v>
      </c>
      <c r="E125" s="186">
        <f t="shared" si="305"/>
        <v>0</v>
      </c>
      <c r="F125" s="186">
        <f t="shared" si="306"/>
        <v>0</v>
      </c>
      <c r="G125" s="186">
        <f t="shared" si="307"/>
        <v>0</v>
      </c>
      <c r="H125" s="188">
        <v>0.0</v>
      </c>
      <c r="I125" s="188">
        <f t="shared" ref="I125:BO125" si="342">+H125</f>
        <v>0</v>
      </c>
      <c r="J125" s="188">
        <f t="shared" si="342"/>
        <v>0</v>
      </c>
      <c r="K125" s="188">
        <f t="shared" si="342"/>
        <v>0</v>
      </c>
      <c r="L125" s="188">
        <f t="shared" si="342"/>
        <v>0</v>
      </c>
      <c r="M125" s="188">
        <f t="shared" si="342"/>
        <v>0</v>
      </c>
      <c r="N125" s="188">
        <f t="shared" si="342"/>
        <v>0</v>
      </c>
      <c r="O125" s="188">
        <f t="shared" si="342"/>
        <v>0</v>
      </c>
      <c r="P125" s="188">
        <f t="shared" si="342"/>
        <v>0</v>
      </c>
      <c r="Q125" s="188">
        <f t="shared" si="342"/>
        <v>0</v>
      </c>
      <c r="R125" s="188">
        <f t="shared" si="342"/>
        <v>0</v>
      </c>
      <c r="S125" s="188">
        <f t="shared" si="342"/>
        <v>0</v>
      </c>
      <c r="T125" s="188">
        <f t="shared" si="342"/>
        <v>0</v>
      </c>
      <c r="U125" s="188">
        <f t="shared" si="342"/>
        <v>0</v>
      </c>
      <c r="V125" s="188">
        <f t="shared" si="342"/>
        <v>0</v>
      </c>
      <c r="W125" s="188">
        <f t="shared" si="342"/>
        <v>0</v>
      </c>
      <c r="X125" s="188">
        <f t="shared" si="342"/>
        <v>0</v>
      </c>
      <c r="Y125" s="188">
        <f t="shared" si="342"/>
        <v>0</v>
      </c>
      <c r="Z125" s="188">
        <f t="shared" si="342"/>
        <v>0</v>
      </c>
      <c r="AA125" s="188">
        <f t="shared" si="342"/>
        <v>0</v>
      </c>
      <c r="AB125" s="188">
        <f t="shared" si="342"/>
        <v>0</v>
      </c>
      <c r="AC125" s="188">
        <f t="shared" si="342"/>
        <v>0</v>
      </c>
      <c r="AD125" s="188">
        <f t="shared" si="342"/>
        <v>0</v>
      </c>
      <c r="AE125" s="188">
        <f t="shared" si="342"/>
        <v>0</v>
      </c>
      <c r="AF125" s="188">
        <f t="shared" si="342"/>
        <v>0</v>
      </c>
      <c r="AG125" s="188">
        <f t="shared" si="342"/>
        <v>0</v>
      </c>
      <c r="AH125" s="188">
        <f t="shared" si="342"/>
        <v>0</v>
      </c>
      <c r="AI125" s="188">
        <f t="shared" si="342"/>
        <v>0</v>
      </c>
      <c r="AJ125" s="188">
        <f t="shared" si="342"/>
        <v>0</v>
      </c>
      <c r="AK125" s="188">
        <f t="shared" si="342"/>
        <v>0</v>
      </c>
      <c r="AL125" s="188">
        <f t="shared" si="342"/>
        <v>0</v>
      </c>
      <c r="AM125" s="188">
        <f t="shared" si="342"/>
        <v>0</v>
      </c>
      <c r="AN125" s="188">
        <f t="shared" si="342"/>
        <v>0</v>
      </c>
      <c r="AO125" s="188">
        <f t="shared" si="342"/>
        <v>0</v>
      </c>
      <c r="AP125" s="188">
        <f t="shared" si="342"/>
        <v>0</v>
      </c>
      <c r="AQ125" s="188">
        <f t="shared" si="342"/>
        <v>0</v>
      </c>
      <c r="AR125" s="188">
        <f t="shared" si="342"/>
        <v>0</v>
      </c>
      <c r="AS125" s="188">
        <f t="shared" si="342"/>
        <v>0</v>
      </c>
      <c r="AT125" s="188">
        <f t="shared" si="342"/>
        <v>0</v>
      </c>
      <c r="AU125" s="188">
        <f t="shared" si="342"/>
        <v>0</v>
      </c>
      <c r="AV125" s="188">
        <f t="shared" si="342"/>
        <v>0</v>
      </c>
      <c r="AW125" s="188">
        <f t="shared" si="342"/>
        <v>0</v>
      </c>
      <c r="AX125" s="188">
        <f t="shared" si="342"/>
        <v>0</v>
      </c>
      <c r="AY125" s="188">
        <f t="shared" si="342"/>
        <v>0</v>
      </c>
      <c r="AZ125" s="188">
        <f t="shared" si="342"/>
        <v>0</v>
      </c>
      <c r="BA125" s="188">
        <f t="shared" si="342"/>
        <v>0</v>
      </c>
      <c r="BB125" s="188">
        <f t="shared" si="342"/>
        <v>0</v>
      </c>
      <c r="BC125" s="188">
        <f t="shared" si="342"/>
        <v>0</v>
      </c>
      <c r="BD125" s="188">
        <f t="shared" si="342"/>
        <v>0</v>
      </c>
      <c r="BE125" s="188">
        <f t="shared" si="342"/>
        <v>0</v>
      </c>
      <c r="BF125" s="188">
        <f t="shared" si="342"/>
        <v>0</v>
      </c>
      <c r="BG125" s="188">
        <f t="shared" si="342"/>
        <v>0</v>
      </c>
      <c r="BH125" s="188">
        <f t="shared" si="342"/>
        <v>0</v>
      </c>
      <c r="BI125" s="188">
        <f t="shared" si="342"/>
        <v>0</v>
      </c>
      <c r="BJ125" s="188">
        <f t="shared" si="342"/>
        <v>0</v>
      </c>
      <c r="BK125" s="188">
        <f t="shared" si="342"/>
        <v>0</v>
      </c>
      <c r="BL125" s="188">
        <f t="shared" si="342"/>
        <v>0</v>
      </c>
      <c r="BM125" s="188">
        <f t="shared" si="342"/>
        <v>0</v>
      </c>
      <c r="BN125" s="188">
        <f t="shared" si="342"/>
        <v>0</v>
      </c>
      <c r="BO125" s="188">
        <f t="shared" si="342"/>
        <v>0</v>
      </c>
    </row>
    <row r="126" ht="15.75" customHeight="1">
      <c r="A126" s="76" t="s">
        <v>255</v>
      </c>
      <c r="B126" s="76"/>
      <c r="C126" s="178"/>
      <c r="D126" s="178"/>
      <c r="E126" s="178"/>
      <c r="F126" s="178"/>
      <c r="G126" s="178"/>
      <c r="H126" s="180">
        <f t="shared" ref="H126:BO126" si="343">SUM(H108:H125)</f>
        <v>1</v>
      </c>
      <c r="I126" s="180">
        <f t="shared" si="343"/>
        <v>4</v>
      </c>
      <c r="J126" s="180">
        <f t="shared" si="343"/>
        <v>4</v>
      </c>
      <c r="K126" s="180">
        <f t="shared" si="343"/>
        <v>5</v>
      </c>
      <c r="L126" s="180">
        <f t="shared" si="343"/>
        <v>6</v>
      </c>
      <c r="M126" s="180">
        <f t="shared" si="343"/>
        <v>7</v>
      </c>
      <c r="N126" s="180">
        <f t="shared" si="343"/>
        <v>0</v>
      </c>
      <c r="O126" s="180">
        <f t="shared" si="343"/>
        <v>0</v>
      </c>
      <c r="P126" s="180">
        <f t="shared" si="343"/>
        <v>0</v>
      </c>
      <c r="Q126" s="180">
        <f t="shared" si="343"/>
        <v>0</v>
      </c>
      <c r="R126" s="180">
        <f t="shared" si="343"/>
        <v>0</v>
      </c>
      <c r="S126" s="180">
        <f t="shared" si="343"/>
        <v>0</v>
      </c>
      <c r="T126" s="180">
        <f t="shared" si="343"/>
        <v>0</v>
      </c>
      <c r="U126" s="180">
        <f t="shared" si="343"/>
        <v>0</v>
      </c>
      <c r="V126" s="180">
        <f t="shared" si="343"/>
        <v>0</v>
      </c>
      <c r="W126" s="180">
        <f t="shared" si="343"/>
        <v>0</v>
      </c>
      <c r="X126" s="180">
        <f t="shared" si="343"/>
        <v>0</v>
      </c>
      <c r="Y126" s="180">
        <f t="shared" si="343"/>
        <v>0</v>
      </c>
      <c r="Z126" s="180">
        <f t="shared" si="343"/>
        <v>0</v>
      </c>
      <c r="AA126" s="180">
        <f t="shared" si="343"/>
        <v>0</v>
      </c>
      <c r="AB126" s="180">
        <f t="shared" si="343"/>
        <v>0</v>
      </c>
      <c r="AC126" s="180">
        <f t="shared" si="343"/>
        <v>0</v>
      </c>
      <c r="AD126" s="180">
        <f t="shared" si="343"/>
        <v>0</v>
      </c>
      <c r="AE126" s="180">
        <f t="shared" si="343"/>
        <v>0</v>
      </c>
      <c r="AF126" s="180">
        <f t="shared" si="343"/>
        <v>0</v>
      </c>
      <c r="AG126" s="180">
        <f t="shared" si="343"/>
        <v>0</v>
      </c>
      <c r="AH126" s="180">
        <f t="shared" si="343"/>
        <v>0</v>
      </c>
      <c r="AI126" s="180">
        <f t="shared" si="343"/>
        <v>0</v>
      </c>
      <c r="AJ126" s="180">
        <f t="shared" si="343"/>
        <v>0</v>
      </c>
      <c r="AK126" s="180">
        <f t="shared" si="343"/>
        <v>0</v>
      </c>
      <c r="AL126" s="180">
        <f t="shared" si="343"/>
        <v>0</v>
      </c>
      <c r="AM126" s="180">
        <f t="shared" si="343"/>
        <v>0</v>
      </c>
      <c r="AN126" s="180">
        <f t="shared" si="343"/>
        <v>0</v>
      </c>
      <c r="AO126" s="180">
        <f t="shared" si="343"/>
        <v>0</v>
      </c>
      <c r="AP126" s="180">
        <f t="shared" si="343"/>
        <v>0</v>
      </c>
      <c r="AQ126" s="180">
        <f t="shared" si="343"/>
        <v>0</v>
      </c>
      <c r="AR126" s="180">
        <f t="shared" si="343"/>
        <v>0</v>
      </c>
      <c r="AS126" s="180">
        <f t="shared" si="343"/>
        <v>0</v>
      </c>
      <c r="AT126" s="180">
        <f t="shared" si="343"/>
        <v>0</v>
      </c>
      <c r="AU126" s="180">
        <f t="shared" si="343"/>
        <v>0</v>
      </c>
      <c r="AV126" s="180">
        <f t="shared" si="343"/>
        <v>0</v>
      </c>
      <c r="AW126" s="180">
        <f t="shared" si="343"/>
        <v>0</v>
      </c>
      <c r="AX126" s="180">
        <f t="shared" si="343"/>
        <v>0</v>
      </c>
      <c r="AY126" s="180">
        <f t="shared" si="343"/>
        <v>0</v>
      </c>
      <c r="AZ126" s="180">
        <f t="shared" si="343"/>
        <v>0</v>
      </c>
      <c r="BA126" s="180">
        <f t="shared" si="343"/>
        <v>0</v>
      </c>
      <c r="BB126" s="180">
        <f t="shared" si="343"/>
        <v>0</v>
      </c>
      <c r="BC126" s="180">
        <f t="shared" si="343"/>
        <v>0</v>
      </c>
      <c r="BD126" s="180">
        <f t="shared" si="343"/>
        <v>0</v>
      </c>
      <c r="BE126" s="180">
        <f t="shared" si="343"/>
        <v>0</v>
      </c>
      <c r="BF126" s="180">
        <f t="shared" si="343"/>
        <v>0</v>
      </c>
      <c r="BG126" s="180">
        <f t="shared" si="343"/>
        <v>0</v>
      </c>
      <c r="BH126" s="180">
        <f t="shared" si="343"/>
        <v>0</v>
      </c>
      <c r="BI126" s="180">
        <f t="shared" si="343"/>
        <v>0</v>
      </c>
      <c r="BJ126" s="180">
        <f t="shared" si="343"/>
        <v>0</v>
      </c>
      <c r="BK126" s="180">
        <f t="shared" si="343"/>
        <v>0</v>
      </c>
      <c r="BL126" s="180">
        <f t="shared" si="343"/>
        <v>0</v>
      </c>
      <c r="BM126" s="180">
        <f t="shared" si="343"/>
        <v>0</v>
      </c>
      <c r="BN126" s="180">
        <f t="shared" si="343"/>
        <v>0</v>
      </c>
      <c r="BO126" s="180">
        <f t="shared" si="343"/>
        <v>0</v>
      </c>
    </row>
    <row r="127" ht="15.75" customHeight="1">
      <c r="A127" s="1"/>
      <c r="B127" s="1"/>
      <c r="C127" s="173"/>
      <c r="D127" s="173"/>
      <c r="E127" s="173"/>
      <c r="F127" s="173"/>
      <c r="G127" s="17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7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7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7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</row>
    <row r="128" ht="15.75" customHeight="1">
      <c r="A128" s="1"/>
      <c r="B128" s="1"/>
      <c r="C128" s="173"/>
      <c r="D128" s="173"/>
      <c r="E128" s="173"/>
      <c r="F128" s="173"/>
      <c r="G128" s="17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7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7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7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</row>
    <row r="129" ht="15.75" customHeight="1">
      <c r="A129" s="1"/>
      <c r="B129" s="1"/>
      <c r="C129" s="173"/>
      <c r="D129" s="173"/>
      <c r="E129" s="173"/>
      <c r="F129" s="173"/>
      <c r="G129" s="17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7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7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7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</row>
    <row r="130" ht="15.75" customHeight="1">
      <c r="A130" s="191" t="s">
        <v>286</v>
      </c>
      <c r="B130" s="127"/>
      <c r="C130" s="127"/>
      <c r="D130" s="127"/>
      <c r="E130" s="127"/>
      <c r="F130" s="127"/>
      <c r="G130" s="127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</row>
    <row r="131" ht="15.75" customHeight="1">
      <c r="A131" s="184" t="s">
        <v>192</v>
      </c>
      <c r="B131" s="171"/>
      <c r="C131" s="192">
        <v>0.0</v>
      </c>
      <c r="D131" s="192">
        <f t="shared" ref="D131:G131" si="344">+C131</f>
        <v>0</v>
      </c>
      <c r="E131" s="192">
        <f t="shared" si="344"/>
        <v>0</v>
      </c>
      <c r="F131" s="192">
        <f t="shared" si="344"/>
        <v>0</v>
      </c>
      <c r="G131" s="192">
        <f t="shared" si="344"/>
        <v>0</v>
      </c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4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4"/>
      <c r="AH131" s="193"/>
      <c r="AI131" s="193"/>
      <c r="AJ131" s="193"/>
      <c r="AK131" s="193"/>
      <c r="AL131" s="193"/>
      <c r="AM131" s="193"/>
      <c r="AN131" s="193"/>
      <c r="AO131" s="193"/>
      <c r="AP131" s="193"/>
      <c r="AQ131" s="193"/>
      <c r="AR131" s="193"/>
      <c r="AS131" s="193"/>
      <c r="AT131" s="19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</row>
    <row r="132" ht="15.75" customHeight="1">
      <c r="A132" s="184" t="s">
        <v>193</v>
      </c>
      <c r="B132" s="171"/>
      <c r="C132" s="192">
        <v>0.0</v>
      </c>
      <c r="D132" s="192">
        <f t="shared" ref="D132:G132" si="345">+C132</f>
        <v>0</v>
      </c>
      <c r="E132" s="192">
        <f t="shared" si="345"/>
        <v>0</v>
      </c>
      <c r="F132" s="192">
        <f t="shared" si="345"/>
        <v>0</v>
      </c>
      <c r="G132" s="192">
        <f t="shared" si="345"/>
        <v>0</v>
      </c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4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4"/>
      <c r="AH132" s="193"/>
      <c r="AI132" s="193"/>
      <c r="AJ132" s="193"/>
      <c r="AK132" s="193"/>
      <c r="AL132" s="193"/>
      <c r="AM132" s="193"/>
      <c r="AN132" s="193"/>
      <c r="AO132" s="193"/>
      <c r="AP132" s="193"/>
      <c r="AQ132" s="193"/>
      <c r="AR132" s="193"/>
      <c r="AS132" s="193"/>
      <c r="AT132" s="19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</row>
    <row r="133" ht="15.75" customHeight="1">
      <c r="A133" s="184" t="s">
        <v>194</v>
      </c>
      <c r="B133" s="171"/>
      <c r="C133" s="192">
        <v>0.0</v>
      </c>
      <c r="D133" s="192">
        <f t="shared" ref="D133:G133" si="346">+C133</f>
        <v>0</v>
      </c>
      <c r="E133" s="192">
        <f t="shared" si="346"/>
        <v>0</v>
      </c>
      <c r="F133" s="192">
        <f t="shared" si="346"/>
        <v>0</v>
      </c>
      <c r="G133" s="192">
        <f t="shared" si="346"/>
        <v>0</v>
      </c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4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4"/>
      <c r="AH133" s="193"/>
      <c r="AI133" s="193"/>
      <c r="AJ133" s="193"/>
      <c r="AK133" s="193"/>
      <c r="AL133" s="193"/>
      <c r="AM133" s="193"/>
      <c r="AN133" s="193"/>
      <c r="AO133" s="193"/>
      <c r="AP133" s="193"/>
      <c r="AQ133" s="193"/>
      <c r="AR133" s="193"/>
      <c r="AS133" s="193"/>
      <c r="AT133" s="19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 ht="15.75" customHeight="1">
      <c r="A134" s="184" t="s">
        <v>195</v>
      </c>
      <c r="B134" s="171"/>
      <c r="C134" s="192">
        <v>0.0</v>
      </c>
      <c r="D134" s="192">
        <f t="shared" ref="D134:G134" si="347">+C134</f>
        <v>0</v>
      </c>
      <c r="E134" s="192">
        <f t="shared" si="347"/>
        <v>0</v>
      </c>
      <c r="F134" s="192">
        <f t="shared" si="347"/>
        <v>0</v>
      </c>
      <c r="G134" s="192">
        <f t="shared" si="347"/>
        <v>0</v>
      </c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4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4"/>
      <c r="AH134" s="193"/>
      <c r="AI134" s="193"/>
      <c r="AJ134" s="193"/>
      <c r="AK134" s="193"/>
      <c r="AL134" s="193"/>
      <c r="AM134" s="193"/>
      <c r="AN134" s="193"/>
      <c r="AO134" s="193"/>
      <c r="AP134" s="193"/>
      <c r="AQ134" s="193"/>
      <c r="AR134" s="193"/>
      <c r="AS134" s="193"/>
      <c r="AT134" s="19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</row>
    <row r="135" ht="15.75" customHeight="1">
      <c r="A135" s="195" t="s">
        <v>287</v>
      </c>
      <c r="B135" s="76"/>
      <c r="C135" s="196">
        <f t="shared" ref="C135:G135" si="348">SUM(C131:C134)</f>
        <v>0</v>
      </c>
      <c r="D135" s="196">
        <f t="shared" si="348"/>
        <v>0</v>
      </c>
      <c r="E135" s="196">
        <f t="shared" si="348"/>
        <v>0</v>
      </c>
      <c r="F135" s="196">
        <f t="shared" si="348"/>
        <v>0</v>
      </c>
      <c r="G135" s="196">
        <f t="shared" si="348"/>
        <v>0</v>
      </c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5.75" customHeight="1">
      <c r="A136" s="4"/>
      <c r="B136" s="4"/>
      <c r="C136" s="173"/>
      <c r="D136" s="173"/>
      <c r="E136" s="173"/>
      <c r="F136" s="173"/>
      <c r="G136" s="17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</row>
    <row r="137" ht="15.75" customHeight="1">
      <c r="A137" s="4"/>
      <c r="B137" s="4"/>
      <c r="C137" s="173"/>
      <c r="D137" s="173"/>
      <c r="E137" s="173"/>
      <c r="F137" s="173"/>
      <c r="G137" s="17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</row>
    <row r="138" ht="15.75" customHeight="1">
      <c r="A138" s="4"/>
      <c r="B138" s="4"/>
      <c r="C138" s="173"/>
      <c r="D138" s="173"/>
      <c r="E138" s="173"/>
      <c r="F138" s="173"/>
      <c r="G138" s="17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</row>
    <row r="139" ht="15.75" customHeight="1">
      <c r="A139" s="4"/>
      <c r="B139" s="4"/>
      <c r="C139" s="173"/>
      <c r="D139" s="173"/>
      <c r="E139" s="173"/>
      <c r="F139" s="173"/>
      <c r="G139" s="17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 ht="15.75" customHeight="1">
      <c r="A140" s="4"/>
      <c r="B140" s="4"/>
      <c r="C140" s="173"/>
      <c r="D140" s="173"/>
      <c r="E140" s="173"/>
      <c r="F140" s="173"/>
      <c r="G140" s="17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</row>
    <row r="141" ht="15.75" customHeight="1">
      <c r="A141" s="4"/>
      <c r="B141" s="4"/>
      <c r="C141" s="173"/>
      <c r="D141" s="173"/>
      <c r="E141" s="173"/>
      <c r="F141" s="173"/>
      <c r="G141" s="17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 ht="15.75" customHeight="1">
      <c r="A142" s="4"/>
      <c r="B142" s="4"/>
      <c r="C142" s="173"/>
      <c r="D142" s="173"/>
      <c r="E142" s="173"/>
      <c r="F142" s="173"/>
      <c r="G142" s="17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</row>
    <row r="143" ht="15.75" customHeight="1">
      <c r="A143" s="4"/>
      <c r="B143" s="4"/>
      <c r="C143" s="173"/>
      <c r="D143" s="173"/>
      <c r="E143" s="173"/>
      <c r="F143" s="173"/>
      <c r="G143" s="17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 ht="15.75" customHeight="1">
      <c r="A144" s="4"/>
      <c r="B144" s="4"/>
      <c r="C144" s="173"/>
      <c r="D144" s="173"/>
      <c r="E144" s="173"/>
      <c r="F144" s="173"/>
      <c r="G144" s="17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</row>
    <row r="145" ht="15.75" customHeight="1">
      <c r="A145" s="4"/>
      <c r="B145" s="4"/>
      <c r="C145" s="173"/>
      <c r="D145" s="173"/>
      <c r="E145" s="173"/>
      <c r="F145" s="173"/>
      <c r="G145" s="17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</row>
    <row r="146" ht="15.75" customHeight="1">
      <c r="A146" s="4"/>
      <c r="B146" s="4"/>
      <c r="C146" s="173"/>
      <c r="D146" s="173"/>
      <c r="E146" s="173"/>
      <c r="F146" s="173"/>
      <c r="G146" s="17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</row>
    <row r="147" ht="15.75" customHeight="1">
      <c r="A147" s="4"/>
      <c r="B147" s="4"/>
      <c r="C147" s="173"/>
      <c r="D147" s="173"/>
      <c r="E147" s="173"/>
      <c r="F147" s="173"/>
      <c r="G147" s="17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 ht="15.75" customHeight="1">
      <c r="A148" s="4"/>
      <c r="B148" s="4"/>
      <c r="C148" s="173"/>
      <c r="D148" s="173"/>
      <c r="E148" s="173"/>
      <c r="F148" s="173"/>
      <c r="G148" s="17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</row>
    <row r="149" ht="15.75" customHeight="1">
      <c r="A149" s="4"/>
      <c r="B149" s="4"/>
      <c r="C149" s="173"/>
      <c r="D149" s="173"/>
      <c r="E149" s="173"/>
      <c r="F149" s="173"/>
      <c r="G149" s="17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</row>
    <row r="150" ht="15.75" customHeight="1">
      <c r="A150" s="4"/>
      <c r="B150" s="4"/>
      <c r="C150" s="173"/>
      <c r="D150" s="173"/>
      <c r="E150" s="173"/>
      <c r="F150" s="173"/>
      <c r="G150" s="17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 ht="15.75" customHeight="1">
      <c r="A151" s="4"/>
      <c r="B151" s="4"/>
      <c r="C151" s="173"/>
      <c r="D151" s="173"/>
      <c r="E151" s="173"/>
      <c r="F151" s="173"/>
      <c r="G151" s="17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 ht="15.75" customHeight="1">
      <c r="A152" s="4"/>
      <c r="B152" s="4"/>
      <c r="C152" s="173"/>
      <c r="D152" s="173"/>
      <c r="E152" s="173"/>
      <c r="F152" s="173"/>
      <c r="G152" s="17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 ht="15.75" customHeight="1">
      <c r="A153" s="4"/>
      <c r="B153" s="4"/>
      <c r="C153" s="173"/>
      <c r="D153" s="173"/>
      <c r="E153" s="173"/>
      <c r="F153" s="173"/>
      <c r="G153" s="17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 ht="15.75" customHeight="1">
      <c r="A154" s="4"/>
      <c r="B154" s="4"/>
      <c r="C154" s="173"/>
      <c r="D154" s="173"/>
      <c r="E154" s="173"/>
      <c r="F154" s="173"/>
      <c r="G154" s="17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 ht="15.75" customHeight="1">
      <c r="A155" s="4"/>
      <c r="B155" s="4"/>
      <c r="C155" s="173"/>
      <c r="D155" s="173"/>
      <c r="E155" s="173"/>
      <c r="F155" s="173"/>
      <c r="G155" s="17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 ht="15.75" customHeight="1">
      <c r="A156" s="4"/>
      <c r="B156" s="4"/>
      <c r="C156" s="173"/>
      <c r="D156" s="173"/>
      <c r="E156" s="173"/>
      <c r="F156" s="173"/>
      <c r="G156" s="17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 ht="15.75" customHeight="1">
      <c r="A157" s="4"/>
      <c r="B157" s="4"/>
      <c r="C157" s="173"/>
      <c r="D157" s="173"/>
      <c r="E157" s="173"/>
      <c r="F157" s="173"/>
      <c r="G157" s="17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</row>
    <row r="158" ht="15.75" customHeight="1">
      <c r="A158" s="4"/>
      <c r="B158" s="4"/>
      <c r="C158" s="173"/>
      <c r="D158" s="173"/>
      <c r="E158" s="173"/>
      <c r="F158" s="173"/>
      <c r="G158" s="17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 ht="15.75" customHeight="1">
      <c r="A159" s="4"/>
      <c r="B159" s="4"/>
      <c r="C159" s="173"/>
      <c r="D159" s="173"/>
      <c r="E159" s="173"/>
      <c r="F159" s="173"/>
      <c r="G159" s="17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 ht="15.75" customHeight="1">
      <c r="A160" s="4"/>
      <c r="B160" s="4"/>
      <c r="C160" s="173"/>
      <c r="D160" s="173"/>
      <c r="E160" s="173"/>
      <c r="F160" s="173"/>
      <c r="G160" s="17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 ht="15.75" customHeight="1">
      <c r="A161" s="4"/>
      <c r="B161" s="4"/>
      <c r="C161" s="173"/>
      <c r="D161" s="173"/>
      <c r="E161" s="173"/>
      <c r="F161" s="173"/>
      <c r="G161" s="17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 ht="15.75" customHeight="1">
      <c r="A162" s="4"/>
      <c r="B162" s="4"/>
      <c r="C162" s="173"/>
      <c r="D162" s="173"/>
      <c r="E162" s="173"/>
      <c r="F162" s="173"/>
      <c r="G162" s="17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 ht="15.75" customHeight="1">
      <c r="A163" s="4"/>
      <c r="B163" s="4"/>
      <c r="C163" s="173"/>
      <c r="D163" s="173"/>
      <c r="E163" s="173"/>
      <c r="F163" s="173"/>
      <c r="G163" s="17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 ht="15.75" customHeight="1">
      <c r="A164" s="4"/>
      <c r="B164" s="4"/>
      <c r="C164" s="173"/>
      <c r="D164" s="173"/>
      <c r="E164" s="173"/>
      <c r="F164" s="173"/>
      <c r="G164" s="17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 ht="15.75" customHeight="1">
      <c r="A165" s="4"/>
      <c r="B165" s="4"/>
      <c r="C165" s="173"/>
      <c r="D165" s="173"/>
      <c r="E165" s="173"/>
      <c r="F165" s="173"/>
      <c r="G165" s="17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 ht="15.75" customHeight="1">
      <c r="A166" s="4"/>
      <c r="B166" s="4"/>
      <c r="C166" s="173"/>
      <c r="D166" s="173"/>
      <c r="E166" s="173"/>
      <c r="F166" s="173"/>
      <c r="G166" s="17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 ht="15.75" customHeight="1">
      <c r="A167" s="4"/>
      <c r="B167" s="4"/>
      <c r="C167" s="173"/>
      <c r="D167" s="173"/>
      <c r="E167" s="173"/>
      <c r="F167" s="173"/>
      <c r="G167" s="17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 ht="15.75" customHeight="1">
      <c r="A168" s="4"/>
      <c r="B168" s="4"/>
      <c r="C168" s="173"/>
      <c r="D168" s="173"/>
      <c r="E168" s="173"/>
      <c r="F168" s="173"/>
      <c r="G168" s="17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 ht="15.75" customHeight="1">
      <c r="A169" s="4"/>
      <c r="B169" s="4"/>
      <c r="C169" s="173"/>
      <c r="D169" s="173"/>
      <c r="E169" s="173"/>
      <c r="F169" s="173"/>
      <c r="G169" s="17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 ht="15.75" customHeight="1">
      <c r="A170" s="4"/>
      <c r="B170" s="4"/>
      <c r="C170" s="173"/>
      <c r="D170" s="173"/>
      <c r="E170" s="173"/>
      <c r="F170" s="173"/>
      <c r="G170" s="17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 ht="15.75" customHeight="1">
      <c r="A171" s="4"/>
      <c r="B171" s="4"/>
      <c r="C171" s="173"/>
      <c r="D171" s="173"/>
      <c r="E171" s="173"/>
      <c r="F171" s="173"/>
      <c r="G171" s="17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 ht="15.75" customHeight="1">
      <c r="A172" s="4"/>
      <c r="B172" s="4"/>
      <c r="C172" s="173"/>
      <c r="D172" s="173"/>
      <c r="E172" s="173"/>
      <c r="F172" s="173"/>
      <c r="G172" s="17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 ht="15.75" customHeight="1">
      <c r="A173" s="4"/>
      <c r="B173" s="4"/>
      <c r="C173" s="173"/>
      <c r="D173" s="173"/>
      <c r="E173" s="173"/>
      <c r="F173" s="173"/>
      <c r="G173" s="17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 ht="15.75" customHeight="1">
      <c r="A174" s="4"/>
      <c r="B174" s="4"/>
      <c r="C174" s="173"/>
      <c r="D174" s="173"/>
      <c r="E174" s="173"/>
      <c r="F174" s="173"/>
      <c r="G174" s="17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 ht="15.75" customHeight="1">
      <c r="A175" s="4"/>
      <c r="B175" s="4"/>
      <c r="C175" s="173"/>
      <c r="D175" s="173"/>
      <c r="E175" s="173"/>
      <c r="F175" s="173"/>
      <c r="G175" s="17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 ht="15.75" customHeight="1">
      <c r="A176" s="4"/>
      <c r="B176" s="4"/>
      <c r="C176" s="173"/>
      <c r="D176" s="173"/>
      <c r="E176" s="173"/>
      <c r="F176" s="173"/>
      <c r="G176" s="17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 ht="15.75" customHeight="1">
      <c r="A177" s="4"/>
      <c r="B177" s="4"/>
      <c r="C177" s="173"/>
      <c r="D177" s="173"/>
      <c r="E177" s="173"/>
      <c r="F177" s="173"/>
      <c r="G177" s="17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 ht="15.75" customHeight="1">
      <c r="A178" s="4"/>
      <c r="B178" s="4"/>
      <c r="C178" s="173"/>
      <c r="D178" s="173"/>
      <c r="E178" s="173"/>
      <c r="F178" s="173"/>
      <c r="G178" s="17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 ht="15.75" customHeight="1">
      <c r="A179" s="4"/>
      <c r="B179" s="4"/>
      <c r="C179" s="173"/>
      <c r="D179" s="173"/>
      <c r="E179" s="173"/>
      <c r="F179" s="173"/>
      <c r="G179" s="17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 ht="15.75" customHeight="1">
      <c r="A180" s="4"/>
      <c r="B180" s="4"/>
      <c r="C180" s="173"/>
      <c r="D180" s="173"/>
      <c r="E180" s="173"/>
      <c r="F180" s="173"/>
      <c r="G180" s="17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 ht="15.75" customHeight="1">
      <c r="A181" s="4"/>
      <c r="B181" s="4"/>
      <c r="C181" s="173"/>
      <c r="D181" s="173"/>
      <c r="E181" s="173"/>
      <c r="F181" s="173"/>
      <c r="G181" s="17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 ht="15.75" customHeight="1">
      <c r="A182" s="4"/>
      <c r="B182" s="4"/>
      <c r="C182" s="173"/>
      <c r="D182" s="173"/>
      <c r="E182" s="173"/>
      <c r="F182" s="173"/>
      <c r="G182" s="17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 ht="15.75" customHeight="1">
      <c r="A183" s="4"/>
      <c r="B183" s="4"/>
      <c r="C183" s="173"/>
      <c r="D183" s="173"/>
      <c r="E183" s="173"/>
      <c r="F183" s="173"/>
      <c r="G183" s="17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 ht="15.75" customHeight="1">
      <c r="A184" s="4"/>
      <c r="B184" s="4"/>
      <c r="C184" s="173"/>
      <c r="D184" s="173"/>
      <c r="E184" s="173"/>
      <c r="F184" s="173"/>
      <c r="G184" s="17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 ht="15.75" customHeight="1">
      <c r="A185" s="4"/>
      <c r="B185" s="4"/>
      <c r="C185" s="173"/>
      <c r="D185" s="173"/>
      <c r="E185" s="173"/>
      <c r="F185" s="173"/>
      <c r="G185" s="17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 ht="15.75" customHeight="1">
      <c r="A186" s="4"/>
      <c r="B186" s="4"/>
      <c r="C186" s="173"/>
      <c r="D186" s="173"/>
      <c r="E186" s="173"/>
      <c r="F186" s="173"/>
      <c r="G186" s="17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 ht="15.75" customHeight="1">
      <c r="A187" s="4"/>
      <c r="B187" s="4"/>
      <c r="C187" s="173"/>
      <c r="D187" s="173"/>
      <c r="E187" s="173"/>
      <c r="F187" s="173"/>
      <c r="G187" s="17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 ht="15.75" customHeight="1">
      <c r="A188" s="4"/>
      <c r="B188" s="4"/>
      <c r="C188" s="173"/>
      <c r="D188" s="173"/>
      <c r="E188" s="173"/>
      <c r="F188" s="173"/>
      <c r="G188" s="17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 ht="15.75" customHeight="1">
      <c r="A189" s="4"/>
      <c r="B189" s="4"/>
      <c r="C189" s="173"/>
      <c r="D189" s="173"/>
      <c r="E189" s="173"/>
      <c r="F189" s="173"/>
      <c r="G189" s="17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 ht="15.75" customHeight="1">
      <c r="A190" s="4"/>
      <c r="B190" s="4"/>
      <c r="C190" s="173"/>
      <c r="D190" s="173"/>
      <c r="E190" s="173"/>
      <c r="F190" s="173"/>
      <c r="G190" s="17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 ht="15.75" customHeight="1">
      <c r="A191" s="4"/>
      <c r="B191" s="4"/>
      <c r="C191" s="173"/>
      <c r="D191" s="173"/>
      <c r="E191" s="173"/>
      <c r="F191" s="173"/>
      <c r="G191" s="17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 ht="15.75" customHeight="1">
      <c r="A192" s="4"/>
      <c r="B192" s="4"/>
      <c r="C192" s="173"/>
      <c r="D192" s="173"/>
      <c r="E192" s="173"/>
      <c r="F192" s="173"/>
      <c r="G192" s="17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 ht="15.75" customHeight="1">
      <c r="A193" s="4"/>
      <c r="B193" s="4"/>
      <c r="C193" s="173"/>
      <c r="D193" s="173"/>
      <c r="E193" s="173"/>
      <c r="F193" s="173"/>
      <c r="G193" s="17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 ht="15.75" customHeight="1">
      <c r="A194" s="4"/>
      <c r="B194" s="4"/>
      <c r="C194" s="173"/>
      <c r="D194" s="173"/>
      <c r="E194" s="173"/>
      <c r="F194" s="173"/>
      <c r="G194" s="17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 ht="15.75" customHeight="1">
      <c r="A195" s="4"/>
      <c r="B195" s="4"/>
      <c r="C195" s="173"/>
      <c r="D195" s="173"/>
      <c r="E195" s="173"/>
      <c r="F195" s="173"/>
      <c r="G195" s="17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 ht="15.75" customHeight="1">
      <c r="A196" s="4"/>
      <c r="B196" s="4"/>
      <c r="C196" s="173"/>
      <c r="D196" s="173"/>
      <c r="E196" s="173"/>
      <c r="F196" s="173"/>
      <c r="G196" s="17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 ht="15.75" customHeight="1">
      <c r="A197" s="4"/>
      <c r="B197" s="4"/>
      <c r="C197" s="173"/>
      <c r="D197" s="173"/>
      <c r="E197" s="173"/>
      <c r="F197" s="173"/>
      <c r="G197" s="17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 ht="15.75" customHeight="1">
      <c r="A198" s="4"/>
      <c r="B198" s="4"/>
      <c r="C198" s="173"/>
      <c r="D198" s="173"/>
      <c r="E198" s="173"/>
      <c r="F198" s="173"/>
      <c r="G198" s="17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 ht="15.75" customHeight="1">
      <c r="A199" s="4"/>
      <c r="B199" s="4"/>
      <c r="C199" s="173"/>
      <c r="D199" s="173"/>
      <c r="E199" s="173"/>
      <c r="F199" s="173"/>
      <c r="G199" s="17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 ht="15.75" customHeight="1">
      <c r="A200" s="4"/>
      <c r="B200" s="4"/>
      <c r="C200" s="173"/>
      <c r="D200" s="173"/>
      <c r="E200" s="173"/>
      <c r="F200" s="173"/>
      <c r="G200" s="17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 ht="15.75" customHeight="1">
      <c r="A201" s="4"/>
      <c r="B201" s="4"/>
      <c r="C201" s="173"/>
      <c r="D201" s="173"/>
      <c r="E201" s="173"/>
      <c r="F201" s="173"/>
      <c r="G201" s="17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 ht="15.75" customHeight="1">
      <c r="A202" s="4"/>
      <c r="B202" s="4"/>
      <c r="C202" s="173"/>
      <c r="D202" s="173"/>
      <c r="E202" s="173"/>
      <c r="F202" s="173"/>
      <c r="G202" s="17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 ht="15.75" customHeight="1">
      <c r="A203" s="4"/>
      <c r="B203" s="4"/>
      <c r="C203" s="173"/>
      <c r="D203" s="173"/>
      <c r="E203" s="173"/>
      <c r="F203" s="173"/>
      <c r="G203" s="17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 ht="15.75" customHeight="1">
      <c r="A204" s="4"/>
      <c r="B204" s="4"/>
      <c r="C204" s="173"/>
      <c r="D204" s="173"/>
      <c r="E204" s="173"/>
      <c r="F204" s="173"/>
      <c r="G204" s="17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 ht="15.75" customHeight="1">
      <c r="A205" s="4"/>
      <c r="B205" s="4"/>
      <c r="C205" s="173"/>
      <c r="D205" s="173"/>
      <c r="E205" s="173"/>
      <c r="F205" s="173"/>
      <c r="G205" s="17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 ht="15.75" customHeight="1">
      <c r="A206" s="4"/>
      <c r="B206" s="4"/>
      <c r="C206" s="173"/>
      <c r="D206" s="173"/>
      <c r="E206" s="173"/>
      <c r="F206" s="173"/>
      <c r="G206" s="17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 ht="15.75" customHeight="1">
      <c r="A207" s="4"/>
      <c r="B207" s="4"/>
      <c r="C207" s="173"/>
      <c r="D207" s="173"/>
      <c r="E207" s="173"/>
      <c r="F207" s="173"/>
      <c r="G207" s="17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 ht="15.75" customHeight="1">
      <c r="A208" s="4"/>
      <c r="B208" s="4"/>
      <c r="C208" s="173"/>
      <c r="D208" s="173"/>
      <c r="E208" s="173"/>
      <c r="F208" s="173"/>
      <c r="G208" s="17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 ht="15.75" customHeight="1">
      <c r="A209" s="4"/>
      <c r="B209" s="4"/>
      <c r="C209" s="173"/>
      <c r="D209" s="173"/>
      <c r="E209" s="173"/>
      <c r="F209" s="173"/>
      <c r="G209" s="17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 ht="15.75" customHeight="1">
      <c r="A210" s="4"/>
      <c r="B210" s="4"/>
      <c r="C210" s="173"/>
      <c r="D210" s="173"/>
      <c r="E210" s="173"/>
      <c r="F210" s="173"/>
      <c r="G210" s="17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 ht="15.75" customHeight="1">
      <c r="A211" s="4"/>
      <c r="B211" s="4"/>
      <c r="C211" s="173"/>
      <c r="D211" s="173"/>
      <c r="E211" s="173"/>
      <c r="F211" s="173"/>
      <c r="G211" s="17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 ht="15.75" customHeight="1">
      <c r="A212" s="4"/>
      <c r="B212" s="4"/>
      <c r="C212" s="173"/>
      <c r="D212" s="173"/>
      <c r="E212" s="173"/>
      <c r="F212" s="173"/>
      <c r="G212" s="17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 ht="15.75" customHeight="1">
      <c r="A213" s="4"/>
      <c r="B213" s="4"/>
      <c r="C213" s="173"/>
      <c r="D213" s="173"/>
      <c r="E213" s="173"/>
      <c r="F213" s="173"/>
      <c r="G213" s="17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 ht="15.75" customHeight="1">
      <c r="A214" s="4"/>
      <c r="B214" s="4"/>
      <c r="C214" s="173"/>
      <c r="D214" s="173"/>
      <c r="E214" s="173"/>
      <c r="F214" s="173"/>
      <c r="G214" s="17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 ht="15.75" customHeight="1">
      <c r="A215" s="4"/>
      <c r="B215" s="4"/>
      <c r="C215" s="173"/>
      <c r="D215" s="173"/>
      <c r="E215" s="173"/>
      <c r="F215" s="173"/>
      <c r="G215" s="17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 ht="15.75" customHeight="1">
      <c r="A216" s="4"/>
      <c r="B216" s="4"/>
      <c r="C216" s="173"/>
      <c r="D216" s="173"/>
      <c r="E216" s="173"/>
      <c r="F216" s="173"/>
      <c r="G216" s="17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 ht="15.75" customHeight="1">
      <c r="A217" s="4"/>
      <c r="B217" s="4"/>
      <c r="C217" s="173"/>
      <c r="D217" s="173"/>
      <c r="E217" s="173"/>
      <c r="F217" s="173"/>
      <c r="G217" s="17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 ht="15.75" customHeight="1">
      <c r="A218" s="4"/>
      <c r="B218" s="4"/>
      <c r="C218" s="173"/>
      <c r="D218" s="173"/>
      <c r="E218" s="173"/>
      <c r="F218" s="173"/>
      <c r="G218" s="17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 ht="15.75" customHeight="1">
      <c r="A219" s="4"/>
      <c r="B219" s="4"/>
      <c r="C219" s="173"/>
      <c r="D219" s="173"/>
      <c r="E219" s="173"/>
      <c r="F219" s="173"/>
      <c r="G219" s="17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 ht="15.75" customHeight="1">
      <c r="A220" s="4"/>
      <c r="B220" s="4"/>
      <c r="C220" s="173"/>
      <c r="D220" s="173"/>
      <c r="E220" s="173"/>
      <c r="F220" s="173"/>
      <c r="G220" s="17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 ht="15.75" customHeight="1">
      <c r="A221" s="4"/>
      <c r="B221" s="4"/>
      <c r="C221" s="173"/>
      <c r="D221" s="173"/>
      <c r="E221" s="173"/>
      <c r="F221" s="173"/>
      <c r="G221" s="17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 ht="15.75" customHeight="1">
      <c r="A222" s="4"/>
      <c r="B222" s="4"/>
      <c r="C222" s="173"/>
      <c r="D222" s="173"/>
      <c r="E222" s="173"/>
      <c r="F222" s="173"/>
      <c r="G222" s="17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 ht="15.75" customHeight="1">
      <c r="A223" s="4"/>
      <c r="B223" s="4"/>
      <c r="C223" s="173"/>
      <c r="D223" s="173"/>
      <c r="E223" s="173"/>
      <c r="F223" s="173"/>
      <c r="G223" s="17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 ht="15.75" customHeight="1">
      <c r="A224" s="4"/>
      <c r="B224" s="4"/>
      <c r="C224" s="173"/>
      <c r="D224" s="173"/>
      <c r="E224" s="173"/>
      <c r="F224" s="173"/>
      <c r="G224" s="17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 ht="15.75" customHeight="1">
      <c r="A225" s="4"/>
      <c r="B225" s="4"/>
      <c r="C225" s="173"/>
      <c r="D225" s="173"/>
      <c r="E225" s="173"/>
      <c r="F225" s="173"/>
      <c r="G225" s="17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 ht="15.75" customHeight="1">
      <c r="A226" s="4"/>
      <c r="B226" s="4"/>
      <c r="C226" s="173"/>
      <c r="D226" s="173"/>
      <c r="E226" s="173"/>
      <c r="F226" s="173"/>
      <c r="G226" s="17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 ht="15.75" customHeight="1">
      <c r="A227" s="4"/>
      <c r="B227" s="4"/>
      <c r="C227" s="173"/>
      <c r="D227" s="173"/>
      <c r="E227" s="173"/>
      <c r="F227" s="173"/>
      <c r="G227" s="17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 ht="15.75" customHeight="1">
      <c r="A228" s="4"/>
      <c r="B228" s="4"/>
      <c r="C228" s="173"/>
      <c r="D228" s="173"/>
      <c r="E228" s="173"/>
      <c r="F228" s="173"/>
      <c r="G228" s="17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 ht="15.75" customHeight="1">
      <c r="A229" s="4"/>
      <c r="B229" s="4"/>
      <c r="C229" s="173"/>
      <c r="D229" s="173"/>
      <c r="E229" s="173"/>
      <c r="F229" s="173"/>
      <c r="G229" s="17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 ht="15.75" customHeight="1">
      <c r="A230" s="4"/>
      <c r="B230" s="4"/>
      <c r="C230" s="173"/>
      <c r="D230" s="173"/>
      <c r="E230" s="173"/>
      <c r="F230" s="173"/>
      <c r="G230" s="17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 ht="15.75" customHeight="1">
      <c r="A231" s="4"/>
      <c r="B231" s="4"/>
      <c r="C231" s="173"/>
      <c r="D231" s="173"/>
      <c r="E231" s="173"/>
      <c r="F231" s="173"/>
      <c r="G231" s="17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 ht="15.75" customHeight="1">
      <c r="A232" s="4"/>
      <c r="B232" s="4"/>
      <c r="C232" s="173"/>
      <c r="D232" s="173"/>
      <c r="E232" s="173"/>
      <c r="F232" s="173"/>
      <c r="G232" s="17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 ht="15.75" customHeight="1">
      <c r="A233" s="4"/>
      <c r="B233" s="4"/>
      <c r="C233" s="173"/>
      <c r="D233" s="173"/>
      <c r="E233" s="173"/>
      <c r="F233" s="173"/>
      <c r="G233" s="17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 ht="15.75" customHeight="1">
      <c r="A234" s="4"/>
      <c r="B234" s="4"/>
      <c r="C234" s="173"/>
      <c r="D234" s="173"/>
      <c r="E234" s="173"/>
      <c r="F234" s="173"/>
      <c r="G234" s="17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 ht="15.75" customHeight="1">
      <c r="A235" s="4"/>
      <c r="B235" s="4"/>
      <c r="C235" s="173"/>
      <c r="D235" s="173"/>
      <c r="E235" s="173"/>
      <c r="F235" s="173"/>
      <c r="G235" s="17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 ht="15.75" customHeight="1">
      <c r="A236" s="4"/>
      <c r="B236" s="4"/>
      <c r="C236" s="173"/>
      <c r="D236" s="173"/>
      <c r="E236" s="173"/>
      <c r="F236" s="173"/>
      <c r="G236" s="17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 ht="15.75" customHeight="1">
      <c r="A237" s="4"/>
      <c r="B237" s="4"/>
      <c r="C237" s="173"/>
      <c r="D237" s="173"/>
      <c r="E237" s="173"/>
      <c r="F237" s="173"/>
      <c r="G237" s="17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 ht="15.75" customHeight="1">
      <c r="A238" s="4"/>
      <c r="B238" s="4"/>
      <c r="C238" s="173"/>
      <c r="D238" s="173"/>
      <c r="E238" s="173"/>
      <c r="F238" s="173"/>
      <c r="G238" s="17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 ht="15.75" customHeight="1">
      <c r="A239" s="4"/>
      <c r="B239" s="4"/>
      <c r="C239" s="173"/>
      <c r="D239" s="173"/>
      <c r="E239" s="173"/>
      <c r="F239" s="173"/>
      <c r="G239" s="17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 ht="15.75" customHeight="1">
      <c r="A240" s="4"/>
      <c r="B240" s="4"/>
      <c r="C240" s="173"/>
      <c r="D240" s="173"/>
      <c r="E240" s="173"/>
      <c r="F240" s="173"/>
      <c r="G240" s="17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 ht="15.75" customHeight="1">
      <c r="A241" s="4"/>
      <c r="B241" s="4"/>
      <c r="C241" s="173"/>
      <c r="D241" s="173"/>
      <c r="E241" s="173"/>
      <c r="F241" s="173"/>
      <c r="G241" s="17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 ht="15.75" customHeight="1">
      <c r="A242" s="4"/>
      <c r="B242" s="4"/>
      <c r="C242" s="173"/>
      <c r="D242" s="173"/>
      <c r="E242" s="173"/>
      <c r="F242" s="173"/>
      <c r="G242" s="17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 ht="15.75" customHeight="1">
      <c r="A243" s="4"/>
      <c r="B243" s="4"/>
      <c r="C243" s="173"/>
      <c r="D243" s="173"/>
      <c r="E243" s="173"/>
      <c r="F243" s="173"/>
      <c r="G243" s="17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 ht="15.75" customHeight="1">
      <c r="A244" s="4"/>
      <c r="B244" s="4"/>
      <c r="C244" s="173"/>
      <c r="D244" s="173"/>
      <c r="E244" s="173"/>
      <c r="F244" s="173"/>
      <c r="G244" s="17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 ht="15.75" customHeight="1">
      <c r="A245" s="4"/>
      <c r="B245" s="4"/>
      <c r="C245" s="173"/>
      <c r="D245" s="173"/>
      <c r="E245" s="173"/>
      <c r="F245" s="173"/>
      <c r="G245" s="17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 ht="15.75" customHeight="1">
      <c r="A246" s="4"/>
      <c r="B246" s="4"/>
      <c r="C246" s="173"/>
      <c r="D246" s="173"/>
      <c r="E246" s="173"/>
      <c r="F246" s="173"/>
      <c r="G246" s="17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 ht="15.75" customHeight="1">
      <c r="A247" s="4"/>
      <c r="B247" s="4"/>
      <c r="C247" s="173"/>
      <c r="D247" s="173"/>
      <c r="E247" s="173"/>
      <c r="F247" s="173"/>
      <c r="G247" s="17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 ht="15.75" customHeight="1">
      <c r="A248" s="4"/>
      <c r="B248" s="4"/>
      <c r="C248" s="173"/>
      <c r="D248" s="173"/>
      <c r="E248" s="173"/>
      <c r="F248" s="173"/>
      <c r="G248" s="17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 ht="15.75" customHeight="1">
      <c r="A249" s="4"/>
      <c r="B249" s="4"/>
      <c r="C249" s="173"/>
      <c r="D249" s="173"/>
      <c r="E249" s="173"/>
      <c r="F249" s="173"/>
      <c r="G249" s="17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 ht="15.75" customHeight="1">
      <c r="A250" s="4"/>
      <c r="B250" s="4"/>
      <c r="C250" s="173"/>
      <c r="D250" s="173"/>
      <c r="E250" s="173"/>
      <c r="F250" s="173"/>
      <c r="G250" s="17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 ht="15.75" customHeight="1">
      <c r="A251" s="4"/>
      <c r="B251" s="4"/>
      <c r="C251" s="173"/>
      <c r="D251" s="173"/>
      <c r="E251" s="173"/>
      <c r="F251" s="173"/>
      <c r="G251" s="17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 ht="15.75" customHeight="1">
      <c r="A252" s="4"/>
      <c r="B252" s="4"/>
      <c r="C252" s="173"/>
      <c r="D252" s="173"/>
      <c r="E252" s="173"/>
      <c r="F252" s="173"/>
      <c r="G252" s="17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 ht="15.75" customHeight="1">
      <c r="A253" s="4"/>
      <c r="B253" s="4"/>
      <c r="C253" s="173"/>
      <c r="D253" s="173"/>
      <c r="E253" s="173"/>
      <c r="F253" s="173"/>
      <c r="G253" s="17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 ht="15.75" customHeight="1">
      <c r="A254" s="4"/>
      <c r="B254" s="4"/>
      <c r="C254" s="173"/>
      <c r="D254" s="173"/>
      <c r="E254" s="173"/>
      <c r="F254" s="173"/>
      <c r="G254" s="17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 ht="15.75" customHeight="1">
      <c r="A255" s="4"/>
      <c r="B255" s="4"/>
      <c r="C255" s="173"/>
      <c r="D255" s="173"/>
      <c r="E255" s="173"/>
      <c r="F255" s="173"/>
      <c r="G255" s="17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 ht="15.75" customHeight="1">
      <c r="A256" s="4"/>
      <c r="B256" s="4"/>
      <c r="C256" s="173"/>
      <c r="D256" s="173"/>
      <c r="E256" s="173"/>
      <c r="F256" s="173"/>
      <c r="G256" s="17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 ht="15.75" customHeight="1">
      <c r="A257" s="4"/>
      <c r="B257" s="4"/>
      <c r="C257" s="173"/>
      <c r="D257" s="173"/>
      <c r="E257" s="173"/>
      <c r="F257" s="173"/>
      <c r="G257" s="17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 ht="15.75" customHeight="1">
      <c r="A258" s="4"/>
      <c r="B258" s="4"/>
      <c r="C258" s="173"/>
      <c r="D258" s="173"/>
      <c r="E258" s="173"/>
      <c r="F258" s="173"/>
      <c r="G258" s="17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 ht="15.75" customHeight="1">
      <c r="A259" s="4"/>
      <c r="B259" s="4"/>
      <c r="C259" s="173"/>
      <c r="D259" s="173"/>
      <c r="E259" s="173"/>
      <c r="F259" s="173"/>
      <c r="G259" s="17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 ht="15.75" customHeight="1">
      <c r="A260" s="4"/>
      <c r="B260" s="4"/>
      <c r="C260" s="173"/>
      <c r="D260" s="173"/>
      <c r="E260" s="173"/>
      <c r="F260" s="173"/>
      <c r="G260" s="17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 ht="15.75" customHeight="1">
      <c r="A261" s="4"/>
      <c r="B261" s="4"/>
      <c r="C261" s="173"/>
      <c r="D261" s="173"/>
      <c r="E261" s="173"/>
      <c r="F261" s="173"/>
      <c r="G261" s="17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 ht="15.75" customHeight="1">
      <c r="A262" s="4"/>
      <c r="B262" s="4"/>
      <c r="C262" s="173"/>
      <c r="D262" s="173"/>
      <c r="E262" s="173"/>
      <c r="F262" s="173"/>
      <c r="G262" s="17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 ht="15.75" customHeight="1">
      <c r="A263" s="4"/>
      <c r="B263" s="4"/>
      <c r="C263" s="173"/>
      <c r="D263" s="173"/>
      <c r="E263" s="173"/>
      <c r="F263" s="173"/>
      <c r="G263" s="17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 ht="15.75" customHeight="1">
      <c r="A264" s="4"/>
      <c r="B264" s="4"/>
      <c r="C264" s="173"/>
      <c r="D264" s="173"/>
      <c r="E264" s="173"/>
      <c r="F264" s="173"/>
      <c r="G264" s="17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 ht="15.75" customHeight="1">
      <c r="A265" s="4"/>
      <c r="B265" s="4"/>
      <c r="C265" s="173"/>
      <c r="D265" s="173"/>
      <c r="E265" s="173"/>
      <c r="F265" s="173"/>
      <c r="G265" s="17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 ht="15.75" customHeight="1">
      <c r="A266" s="4"/>
      <c r="B266" s="4"/>
      <c r="C266" s="173"/>
      <c r="D266" s="173"/>
      <c r="E266" s="173"/>
      <c r="F266" s="173"/>
      <c r="G266" s="17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 ht="15.75" customHeight="1">
      <c r="A267" s="4"/>
      <c r="B267" s="4"/>
      <c r="C267" s="173"/>
      <c r="D267" s="173"/>
      <c r="E267" s="173"/>
      <c r="F267" s="173"/>
      <c r="G267" s="17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 ht="15.75" customHeight="1">
      <c r="A268" s="4"/>
      <c r="B268" s="4"/>
      <c r="C268" s="173"/>
      <c r="D268" s="173"/>
      <c r="E268" s="173"/>
      <c r="F268" s="173"/>
      <c r="G268" s="17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 ht="15.75" customHeight="1">
      <c r="A269" s="4"/>
      <c r="B269" s="4"/>
      <c r="C269" s="173"/>
      <c r="D269" s="173"/>
      <c r="E269" s="173"/>
      <c r="F269" s="173"/>
      <c r="G269" s="17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 ht="15.75" customHeight="1">
      <c r="A270" s="4"/>
      <c r="B270" s="4"/>
      <c r="C270" s="173"/>
      <c r="D270" s="173"/>
      <c r="E270" s="173"/>
      <c r="F270" s="173"/>
      <c r="G270" s="17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 ht="15.75" customHeight="1">
      <c r="A271" s="4"/>
      <c r="B271" s="4"/>
      <c r="C271" s="173"/>
      <c r="D271" s="173"/>
      <c r="E271" s="173"/>
      <c r="F271" s="173"/>
      <c r="G271" s="17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 ht="15.75" customHeight="1">
      <c r="A272" s="4"/>
      <c r="B272" s="4"/>
      <c r="C272" s="173"/>
      <c r="D272" s="173"/>
      <c r="E272" s="173"/>
      <c r="F272" s="173"/>
      <c r="G272" s="17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 ht="15.75" customHeight="1">
      <c r="A273" s="4"/>
      <c r="B273" s="4"/>
      <c r="C273" s="173"/>
      <c r="D273" s="173"/>
      <c r="E273" s="173"/>
      <c r="F273" s="173"/>
      <c r="G273" s="17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 ht="15.75" customHeight="1">
      <c r="A274" s="4"/>
      <c r="B274" s="4"/>
      <c r="C274" s="173"/>
      <c r="D274" s="173"/>
      <c r="E274" s="173"/>
      <c r="F274" s="173"/>
      <c r="G274" s="17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 ht="15.75" customHeight="1">
      <c r="A275" s="4"/>
      <c r="B275" s="4"/>
      <c r="C275" s="173"/>
      <c r="D275" s="173"/>
      <c r="E275" s="173"/>
      <c r="F275" s="173"/>
      <c r="G275" s="17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 ht="15.75" customHeight="1">
      <c r="A276" s="4"/>
      <c r="B276" s="4"/>
      <c r="C276" s="173"/>
      <c r="D276" s="173"/>
      <c r="E276" s="173"/>
      <c r="F276" s="173"/>
      <c r="G276" s="17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 ht="15.75" customHeight="1">
      <c r="A277" s="4"/>
      <c r="B277" s="4"/>
      <c r="C277" s="173"/>
      <c r="D277" s="173"/>
      <c r="E277" s="173"/>
      <c r="F277" s="173"/>
      <c r="G277" s="17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 ht="15.75" customHeight="1">
      <c r="A278" s="4"/>
      <c r="B278" s="4"/>
      <c r="C278" s="173"/>
      <c r="D278" s="173"/>
      <c r="E278" s="173"/>
      <c r="F278" s="173"/>
      <c r="G278" s="17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 ht="15.75" customHeight="1">
      <c r="A279" s="4"/>
      <c r="B279" s="4"/>
      <c r="C279" s="173"/>
      <c r="D279" s="173"/>
      <c r="E279" s="173"/>
      <c r="F279" s="173"/>
      <c r="G279" s="17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 ht="15.75" customHeight="1">
      <c r="A280" s="4"/>
      <c r="B280" s="4"/>
      <c r="C280" s="173"/>
      <c r="D280" s="173"/>
      <c r="E280" s="173"/>
      <c r="F280" s="173"/>
      <c r="G280" s="17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 ht="15.75" customHeight="1">
      <c r="A281" s="4"/>
      <c r="B281" s="4"/>
      <c r="C281" s="173"/>
      <c r="D281" s="173"/>
      <c r="E281" s="173"/>
      <c r="F281" s="173"/>
      <c r="G281" s="17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 ht="15.75" customHeight="1">
      <c r="A282" s="4"/>
      <c r="B282" s="4"/>
      <c r="C282" s="173"/>
      <c r="D282" s="173"/>
      <c r="E282" s="173"/>
      <c r="F282" s="173"/>
      <c r="G282" s="17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 ht="15.75" customHeight="1">
      <c r="A283" s="4"/>
      <c r="B283" s="4"/>
      <c r="C283" s="173"/>
      <c r="D283" s="173"/>
      <c r="E283" s="173"/>
      <c r="F283" s="173"/>
      <c r="G283" s="17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 ht="15.75" customHeight="1">
      <c r="A284" s="4"/>
      <c r="B284" s="4"/>
      <c r="C284" s="173"/>
      <c r="D284" s="173"/>
      <c r="E284" s="173"/>
      <c r="F284" s="173"/>
      <c r="G284" s="17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 ht="15.75" customHeight="1">
      <c r="A285" s="4"/>
      <c r="B285" s="4"/>
      <c r="C285" s="173"/>
      <c r="D285" s="173"/>
      <c r="E285" s="173"/>
      <c r="F285" s="173"/>
      <c r="G285" s="17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 ht="15.75" customHeight="1">
      <c r="A286" s="4"/>
      <c r="B286" s="4"/>
      <c r="C286" s="173"/>
      <c r="D286" s="173"/>
      <c r="E286" s="173"/>
      <c r="F286" s="173"/>
      <c r="G286" s="17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 ht="15.75" customHeight="1">
      <c r="A287" s="4"/>
      <c r="B287" s="4"/>
      <c r="C287" s="173"/>
      <c r="D287" s="173"/>
      <c r="E287" s="173"/>
      <c r="F287" s="173"/>
      <c r="G287" s="17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 ht="15.75" customHeight="1">
      <c r="A288" s="4"/>
      <c r="B288" s="4"/>
      <c r="C288" s="173"/>
      <c r="D288" s="173"/>
      <c r="E288" s="173"/>
      <c r="F288" s="173"/>
      <c r="G288" s="17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 ht="15.75" customHeight="1">
      <c r="A289" s="4"/>
      <c r="B289" s="4"/>
      <c r="C289" s="173"/>
      <c r="D289" s="173"/>
      <c r="E289" s="173"/>
      <c r="F289" s="173"/>
      <c r="G289" s="17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 ht="15.75" customHeight="1">
      <c r="A290" s="4"/>
      <c r="B290" s="4"/>
      <c r="C290" s="173"/>
      <c r="D290" s="173"/>
      <c r="E290" s="173"/>
      <c r="F290" s="173"/>
      <c r="G290" s="17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 ht="15.75" customHeight="1">
      <c r="A291" s="4"/>
      <c r="B291" s="4"/>
      <c r="C291" s="173"/>
      <c r="D291" s="173"/>
      <c r="E291" s="173"/>
      <c r="F291" s="173"/>
      <c r="G291" s="17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 ht="15.75" customHeight="1">
      <c r="A292" s="4"/>
      <c r="B292" s="4"/>
      <c r="C292" s="173"/>
      <c r="D292" s="173"/>
      <c r="E292" s="173"/>
      <c r="F292" s="173"/>
      <c r="G292" s="17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 ht="15.75" customHeight="1">
      <c r="A293" s="4"/>
      <c r="B293" s="4"/>
      <c r="C293" s="173"/>
      <c r="D293" s="173"/>
      <c r="E293" s="173"/>
      <c r="F293" s="173"/>
      <c r="G293" s="17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 ht="15.75" customHeight="1">
      <c r="A294" s="4"/>
      <c r="B294" s="4"/>
      <c r="C294" s="173"/>
      <c r="D294" s="173"/>
      <c r="E294" s="173"/>
      <c r="F294" s="173"/>
      <c r="G294" s="17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 ht="15.75" customHeight="1">
      <c r="A295" s="4"/>
      <c r="B295" s="4"/>
      <c r="C295" s="173"/>
      <c r="D295" s="173"/>
      <c r="E295" s="173"/>
      <c r="F295" s="173"/>
      <c r="G295" s="17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 ht="15.75" customHeight="1">
      <c r="A296" s="4"/>
      <c r="B296" s="4"/>
      <c r="C296" s="173"/>
      <c r="D296" s="173"/>
      <c r="E296" s="173"/>
      <c r="F296" s="173"/>
      <c r="G296" s="17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 ht="15.75" customHeight="1">
      <c r="A297" s="4"/>
      <c r="B297" s="4"/>
      <c r="C297" s="173"/>
      <c r="D297" s="173"/>
      <c r="E297" s="173"/>
      <c r="F297" s="173"/>
      <c r="G297" s="17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 ht="15.75" customHeight="1">
      <c r="A298" s="4"/>
      <c r="B298" s="4"/>
      <c r="C298" s="173"/>
      <c r="D298" s="173"/>
      <c r="E298" s="173"/>
      <c r="F298" s="173"/>
      <c r="G298" s="17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 ht="15.75" customHeight="1">
      <c r="A299" s="4"/>
      <c r="B299" s="4"/>
      <c r="C299" s="173"/>
      <c r="D299" s="173"/>
      <c r="E299" s="173"/>
      <c r="F299" s="173"/>
      <c r="G299" s="17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 ht="15.75" customHeight="1">
      <c r="A300" s="4"/>
      <c r="B300" s="4"/>
      <c r="C300" s="173"/>
      <c r="D300" s="173"/>
      <c r="E300" s="173"/>
      <c r="F300" s="173"/>
      <c r="G300" s="17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 ht="15.75" customHeight="1">
      <c r="A301" s="4"/>
      <c r="B301" s="4"/>
      <c r="C301" s="173"/>
      <c r="D301" s="173"/>
      <c r="E301" s="173"/>
      <c r="F301" s="173"/>
      <c r="G301" s="17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 ht="15.75" customHeight="1">
      <c r="A302" s="4"/>
      <c r="B302" s="4"/>
      <c r="C302" s="173"/>
      <c r="D302" s="173"/>
      <c r="E302" s="173"/>
      <c r="F302" s="173"/>
      <c r="G302" s="17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 ht="15.75" customHeight="1">
      <c r="A303" s="4"/>
      <c r="B303" s="4"/>
      <c r="C303" s="173"/>
      <c r="D303" s="173"/>
      <c r="E303" s="173"/>
      <c r="F303" s="173"/>
      <c r="G303" s="17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 ht="15.75" customHeight="1">
      <c r="A304" s="4"/>
      <c r="B304" s="4"/>
      <c r="C304" s="173"/>
      <c r="D304" s="173"/>
      <c r="E304" s="173"/>
      <c r="F304" s="173"/>
      <c r="G304" s="17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 ht="15.75" customHeight="1">
      <c r="A305" s="4"/>
      <c r="B305" s="4"/>
      <c r="C305" s="173"/>
      <c r="D305" s="173"/>
      <c r="E305" s="173"/>
      <c r="F305" s="173"/>
      <c r="G305" s="17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 ht="15.75" customHeight="1">
      <c r="A306" s="4"/>
      <c r="B306" s="4"/>
      <c r="C306" s="173"/>
      <c r="D306" s="173"/>
      <c r="E306" s="173"/>
      <c r="F306" s="173"/>
      <c r="G306" s="17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 ht="15.75" customHeight="1">
      <c r="A307" s="4"/>
      <c r="B307" s="4"/>
      <c r="C307" s="173"/>
      <c r="D307" s="173"/>
      <c r="E307" s="173"/>
      <c r="F307" s="173"/>
      <c r="G307" s="17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 ht="15.75" customHeight="1">
      <c r="A308" s="4"/>
      <c r="B308" s="4"/>
      <c r="C308" s="173"/>
      <c r="D308" s="173"/>
      <c r="E308" s="173"/>
      <c r="F308" s="173"/>
      <c r="G308" s="17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 ht="15.75" customHeight="1">
      <c r="A309" s="4"/>
      <c r="B309" s="4"/>
      <c r="C309" s="173"/>
      <c r="D309" s="173"/>
      <c r="E309" s="173"/>
      <c r="F309" s="173"/>
      <c r="G309" s="17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 ht="15.75" customHeight="1">
      <c r="A310" s="4"/>
      <c r="B310" s="4"/>
      <c r="C310" s="173"/>
      <c r="D310" s="173"/>
      <c r="E310" s="173"/>
      <c r="F310" s="173"/>
      <c r="G310" s="17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 ht="15.75" customHeight="1">
      <c r="A311" s="4"/>
      <c r="B311" s="4"/>
      <c r="C311" s="173"/>
      <c r="D311" s="173"/>
      <c r="E311" s="173"/>
      <c r="F311" s="173"/>
      <c r="G311" s="17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 ht="15.75" customHeight="1">
      <c r="A312" s="4"/>
      <c r="B312" s="4"/>
      <c r="C312" s="173"/>
      <c r="D312" s="173"/>
      <c r="E312" s="173"/>
      <c r="F312" s="173"/>
      <c r="G312" s="17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 ht="15.75" customHeight="1">
      <c r="A313" s="4"/>
      <c r="B313" s="4"/>
      <c r="C313" s="173"/>
      <c r="D313" s="173"/>
      <c r="E313" s="173"/>
      <c r="F313" s="173"/>
      <c r="G313" s="17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 ht="15.75" customHeight="1">
      <c r="A314" s="4"/>
      <c r="B314" s="4"/>
      <c r="C314" s="173"/>
      <c r="D314" s="173"/>
      <c r="E314" s="173"/>
      <c r="F314" s="173"/>
      <c r="G314" s="17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 ht="15.75" customHeight="1">
      <c r="A315" s="4"/>
      <c r="B315" s="4"/>
      <c r="C315" s="173"/>
      <c r="D315" s="173"/>
      <c r="E315" s="173"/>
      <c r="F315" s="173"/>
      <c r="G315" s="17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 ht="15.75" customHeight="1">
      <c r="A316" s="4"/>
      <c r="B316" s="4"/>
      <c r="C316" s="173"/>
      <c r="D316" s="173"/>
      <c r="E316" s="173"/>
      <c r="F316" s="173"/>
      <c r="G316" s="17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 ht="15.75" customHeight="1">
      <c r="A317" s="4"/>
      <c r="B317" s="4"/>
      <c r="C317" s="173"/>
      <c r="D317" s="173"/>
      <c r="E317" s="173"/>
      <c r="F317" s="173"/>
      <c r="G317" s="17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 ht="15.75" customHeight="1">
      <c r="A318" s="4"/>
      <c r="B318" s="4"/>
      <c r="C318" s="173"/>
      <c r="D318" s="173"/>
      <c r="E318" s="173"/>
      <c r="F318" s="173"/>
      <c r="G318" s="17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 ht="15.75" customHeight="1">
      <c r="A319" s="4"/>
      <c r="B319" s="4"/>
      <c r="C319" s="173"/>
      <c r="D319" s="173"/>
      <c r="E319" s="173"/>
      <c r="F319" s="173"/>
      <c r="G319" s="17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 ht="15.75" customHeight="1">
      <c r="A320" s="4"/>
      <c r="B320" s="4"/>
      <c r="C320" s="173"/>
      <c r="D320" s="173"/>
      <c r="E320" s="173"/>
      <c r="F320" s="173"/>
      <c r="G320" s="17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 ht="15.75" customHeight="1">
      <c r="A321" s="4"/>
      <c r="B321" s="4"/>
      <c r="C321" s="173"/>
      <c r="D321" s="173"/>
      <c r="E321" s="173"/>
      <c r="F321" s="173"/>
      <c r="G321" s="17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 ht="15.75" customHeight="1">
      <c r="A322" s="4"/>
      <c r="B322" s="4"/>
      <c r="C322" s="173"/>
      <c r="D322" s="173"/>
      <c r="E322" s="173"/>
      <c r="F322" s="173"/>
      <c r="G322" s="17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 ht="15.75" customHeight="1">
      <c r="A323" s="4"/>
      <c r="B323" s="4"/>
      <c r="C323" s="173"/>
      <c r="D323" s="173"/>
      <c r="E323" s="173"/>
      <c r="F323" s="173"/>
      <c r="G323" s="17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 ht="15.75" customHeight="1">
      <c r="A324" s="4"/>
      <c r="B324" s="4"/>
      <c r="C324" s="173"/>
      <c r="D324" s="173"/>
      <c r="E324" s="173"/>
      <c r="F324" s="173"/>
      <c r="G324" s="17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 ht="15.75" customHeight="1">
      <c r="A325" s="4"/>
      <c r="B325" s="4"/>
      <c r="C325" s="173"/>
      <c r="D325" s="173"/>
      <c r="E325" s="173"/>
      <c r="F325" s="173"/>
      <c r="G325" s="17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 ht="15.75" customHeight="1">
      <c r="A326" s="4"/>
      <c r="B326" s="4"/>
      <c r="C326" s="173"/>
      <c r="D326" s="173"/>
      <c r="E326" s="173"/>
      <c r="F326" s="173"/>
      <c r="G326" s="17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 ht="15.75" customHeight="1">
      <c r="A327" s="4"/>
      <c r="B327" s="4"/>
      <c r="C327" s="173"/>
      <c r="D327" s="173"/>
      <c r="E327" s="173"/>
      <c r="F327" s="173"/>
      <c r="G327" s="17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 ht="15.75" customHeight="1">
      <c r="A328" s="4"/>
      <c r="B328" s="4"/>
      <c r="C328" s="173"/>
      <c r="D328" s="173"/>
      <c r="E328" s="173"/>
      <c r="F328" s="173"/>
      <c r="G328" s="17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 ht="15.75" customHeight="1">
      <c r="A329" s="4"/>
      <c r="B329" s="4"/>
      <c r="C329" s="173"/>
      <c r="D329" s="173"/>
      <c r="E329" s="173"/>
      <c r="F329" s="173"/>
      <c r="G329" s="17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 ht="15.75" customHeight="1">
      <c r="A330" s="4"/>
      <c r="B330" s="4"/>
      <c r="C330" s="173"/>
      <c r="D330" s="173"/>
      <c r="E330" s="173"/>
      <c r="F330" s="173"/>
      <c r="G330" s="17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 ht="15.75" customHeight="1">
      <c r="A331" s="4"/>
      <c r="B331" s="4"/>
      <c r="C331" s="173"/>
      <c r="D331" s="173"/>
      <c r="E331" s="173"/>
      <c r="F331" s="173"/>
      <c r="G331" s="17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 ht="15.75" customHeight="1">
      <c r="A332" s="4"/>
      <c r="B332" s="4"/>
      <c r="C332" s="173"/>
      <c r="D332" s="173"/>
      <c r="E332" s="173"/>
      <c r="F332" s="173"/>
      <c r="G332" s="17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 ht="15.75" customHeight="1">
      <c r="A333" s="4"/>
      <c r="B333" s="4"/>
      <c r="C333" s="173"/>
      <c r="D333" s="173"/>
      <c r="E333" s="173"/>
      <c r="F333" s="173"/>
      <c r="G333" s="17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 ht="15.75" customHeight="1">
      <c r="A334" s="4"/>
      <c r="B334" s="4"/>
      <c r="C334" s="173"/>
      <c r="D334" s="173"/>
      <c r="E334" s="173"/>
      <c r="F334" s="173"/>
      <c r="G334" s="17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 ht="15.75" customHeight="1">
      <c r="A335" s="4"/>
      <c r="B335" s="4"/>
      <c r="C335" s="173"/>
      <c r="D335" s="173"/>
      <c r="E335" s="173"/>
      <c r="F335" s="173"/>
      <c r="G335" s="17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 ht="15.75" customHeight="1">
      <c r="A336" s="4"/>
      <c r="B336" s="4"/>
      <c r="C336" s="173"/>
      <c r="D336" s="173"/>
      <c r="E336" s="173"/>
      <c r="F336" s="173"/>
      <c r="G336" s="17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 ht="15.75" customHeight="1">
      <c r="A337" s="4"/>
      <c r="B337" s="4"/>
      <c r="C337" s="173"/>
      <c r="D337" s="173"/>
      <c r="E337" s="173"/>
      <c r="F337" s="173"/>
      <c r="G337" s="17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 ht="15.75" customHeight="1">
      <c r="A338" s="4"/>
      <c r="B338" s="4"/>
      <c r="C338" s="173"/>
      <c r="D338" s="173"/>
      <c r="E338" s="173"/>
      <c r="F338" s="173"/>
      <c r="G338" s="17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 ht="15.75" customHeight="1">
      <c r="A339" s="4"/>
      <c r="B339" s="4"/>
      <c r="C339" s="173"/>
      <c r="D339" s="173"/>
      <c r="E339" s="173"/>
      <c r="F339" s="173"/>
      <c r="G339" s="17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 ht="15.75" customHeight="1">
      <c r="A340" s="4"/>
      <c r="B340" s="4"/>
      <c r="C340" s="173"/>
      <c r="D340" s="173"/>
      <c r="E340" s="173"/>
      <c r="F340" s="173"/>
      <c r="G340" s="17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 ht="15.75" customHeight="1">
      <c r="A341" s="4"/>
      <c r="B341" s="4"/>
      <c r="C341" s="173"/>
      <c r="D341" s="173"/>
      <c r="E341" s="173"/>
      <c r="F341" s="173"/>
      <c r="G341" s="17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 ht="15.75" customHeight="1">
      <c r="A342" s="4"/>
      <c r="B342" s="4"/>
      <c r="C342" s="173"/>
      <c r="D342" s="173"/>
      <c r="E342" s="173"/>
      <c r="F342" s="173"/>
      <c r="G342" s="17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 ht="15.75" customHeight="1">
      <c r="A343" s="4"/>
      <c r="B343" s="4"/>
      <c r="C343" s="173"/>
      <c r="D343" s="173"/>
      <c r="E343" s="173"/>
      <c r="F343" s="173"/>
      <c r="G343" s="17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 ht="15.75" customHeight="1">
      <c r="A344" s="4"/>
      <c r="B344" s="4"/>
      <c r="C344" s="173"/>
      <c r="D344" s="173"/>
      <c r="E344" s="173"/>
      <c r="F344" s="173"/>
      <c r="G344" s="17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 ht="15.75" customHeight="1">
      <c r="A345" s="4"/>
      <c r="B345" s="4"/>
      <c r="C345" s="173"/>
      <c r="D345" s="173"/>
      <c r="E345" s="173"/>
      <c r="F345" s="173"/>
      <c r="G345" s="17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 ht="15.75" customHeight="1">
      <c r="A346" s="4"/>
      <c r="B346" s="4"/>
      <c r="C346" s="173"/>
      <c r="D346" s="173"/>
      <c r="E346" s="173"/>
      <c r="F346" s="173"/>
      <c r="G346" s="17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 ht="15.75" customHeight="1">
      <c r="A347" s="4"/>
      <c r="B347" s="4"/>
      <c r="C347" s="173"/>
      <c r="D347" s="173"/>
      <c r="E347" s="173"/>
      <c r="F347" s="173"/>
      <c r="G347" s="17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 ht="15.75" customHeight="1">
      <c r="A348" s="4"/>
      <c r="B348" s="4"/>
      <c r="C348" s="173"/>
      <c r="D348" s="173"/>
      <c r="E348" s="173"/>
      <c r="F348" s="173"/>
      <c r="G348" s="17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 ht="15.75" customHeight="1">
      <c r="A349" s="4"/>
      <c r="B349" s="4"/>
      <c r="C349" s="173"/>
      <c r="D349" s="173"/>
      <c r="E349" s="173"/>
      <c r="F349" s="173"/>
      <c r="G349" s="17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 ht="15.75" customHeight="1">
      <c r="A350" s="4"/>
      <c r="B350" s="4"/>
      <c r="C350" s="173"/>
      <c r="D350" s="173"/>
      <c r="E350" s="173"/>
      <c r="F350" s="173"/>
      <c r="G350" s="17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 ht="15.75" customHeight="1">
      <c r="A351" s="4"/>
      <c r="B351" s="4"/>
      <c r="C351" s="173"/>
      <c r="D351" s="173"/>
      <c r="E351" s="173"/>
      <c r="F351" s="173"/>
      <c r="G351" s="17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 ht="15.75" customHeight="1">
      <c r="A352" s="4"/>
      <c r="B352" s="4"/>
      <c r="C352" s="173"/>
      <c r="D352" s="173"/>
      <c r="E352" s="173"/>
      <c r="F352" s="173"/>
      <c r="G352" s="17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 ht="15.75" customHeight="1">
      <c r="A353" s="4"/>
      <c r="B353" s="4"/>
      <c r="C353" s="173"/>
      <c r="D353" s="173"/>
      <c r="E353" s="173"/>
      <c r="F353" s="173"/>
      <c r="G353" s="17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 ht="15.75" customHeight="1">
      <c r="A354" s="4"/>
      <c r="B354" s="4"/>
      <c r="C354" s="173"/>
      <c r="D354" s="173"/>
      <c r="E354" s="173"/>
      <c r="F354" s="173"/>
      <c r="G354" s="17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 ht="15.75" customHeight="1">
      <c r="A355" s="4"/>
      <c r="B355" s="4"/>
      <c r="C355" s="173"/>
      <c r="D355" s="173"/>
      <c r="E355" s="173"/>
      <c r="F355" s="173"/>
      <c r="G355" s="17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 ht="15.75" customHeight="1">
      <c r="A356" s="4"/>
      <c r="B356" s="4"/>
      <c r="C356" s="173"/>
      <c r="D356" s="173"/>
      <c r="E356" s="173"/>
      <c r="F356" s="173"/>
      <c r="G356" s="17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 ht="15.75" customHeight="1">
      <c r="A357" s="4"/>
      <c r="B357" s="4"/>
      <c r="C357" s="173"/>
      <c r="D357" s="173"/>
      <c r="E357" s="173"/>
      <c r="F357" s="173"/>
      <c r="G357" s="17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 ht="15.75" customHeight="1">
      <c r="A358" s="4"/>
      <c r="B358" s="4"/>
      <c r="C358" s="173"/>
      <c r="D358" s="173"/>
      <c r="E358" s="173"/>
      <c r="F358" s="173"/>
      <c r="G358" s="17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 ht="15.75" customHeight="1">
      <c r="A359" s="4"/>
      <c r="B359" s="4"/>
      <c r="C359" s="173"/>
      <c r="D359" s="173"/>
      <c r="E359" s="173"/>
      <c r="F359" s="173"/>
      <c r="G359" s="17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 ht="15.75" customHeight="1">
      <c r="A360" s="4"/>
      <c r="B360" s="4"/>
      <c r="C360" s="173"/>
      <c r="D360" s="173"/>
      <c r="E360" s="173"/>
      <c r="F360" s="173"/>
      <c r="G360" s="17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 ht="15.75" customHeight="1">
      <c r="A361" s="4"/>
      <c r="B361" s="4"/>
      <c r="C361" s="173"/>
      <c r="D361" s="173"/>
      <c r="E361" s="173"/>
      <c r="F361" s="173"/>
      <c r="G361" s="17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 ht="15.75" customHeight="1">
      <c r="A362" s="4"/>
      <c r="B362" s="4"/>
      <c r="C362" s="173"/>
      <c r="D362" s="173"/>
      <c r="E362" s="173"/>
      <c r="F362" s="173"/>
      <c r="G362" s="17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 ht="15.75" customHeight="1">
      <c r="A363" s="4"/>
      <c r="B363" s="4"/>
      <c r="C363" s="173"/>
      <c r="D363" s="173"/>
      <c r="E363" s="173"/>
      <c r="F363" s="173"/>
      <c r="G363" s="17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 ht="15.75" customHeight="1">
      <c r="A364" s="4"/>
      <c r="B364" s="4"/>
      <c r="C364" s="173"/>
      <c r="D364" s="173"/>
      <c r="E364" s="173"/>
      <c r="F364" s="173"/>
      <c r="G364" s="17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 ht="15.75" customHeight="1">
      <c r="A365" s="4"/>
      <c r="B365" s="4"/>
      <c r="C365" s="173"/>
      <c r="D365" s="173"/>
      <c r="E365" s="173"/>
      <c r="F365" s="173"/>
      <c r="G365" s="17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 ht="15.75" customHeight="1">
      <c r="A366" s="4"/>
      <c r="B366" s="4"/>
      <c r="C366" s="173"/>
      <c r="D366" s="173"/>
      <c r="E366" s="173"/>
      <c r="F366" s="173"/>
      <c r="G366" s="17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 ht="15.75" customHeight="1">
      <c r="A367" s="4"/>
      <c r="B367" s="4"/>
      <c r="C367" s="173"/>
      <c r="D367" s="173"/>
      <c r="E367" s="173"/>
      <c r="F367" s="173"/>
      <c r="G367" s="17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 ht="15.75" customHeight="1">
      <c r="A368" s="4"/>
      <c r="B368" s="4"/>
      <c r="C368" s="173"/>
      <c r="D368" s="173"/>
      <c r="E368" s="173"/>
      <c r="F368" s="173"/>
      <c r="G368" s="17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 ht="15.75" customHeight="1">
      <c r="A369" s="4"/>
      <c r="B369" s="4"/>
      <c r="C369" s="173"/>
      <c r="D369" s="173"/>
      <c r="E369" s="173"/>
      <c r="F369" s="173"/>
      <c r="G369" s="17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 ht="15.75" customHeight="1">
      <c r="A370" s="4"/>
      <c r="B370" s="4"/>
      <c r="C370" s="173"/>
      <c r="D370" s="173"/>
      <c r="E370" s="173"/>
      <c r="F370" s="173"/>
      <c r="G370" s="17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 ht="15.75" customHeight="1">
      <c r="A371" s="4"/>
      <c r="B371" s="4"/>
      <c r="C371" s="173"/>
      <c r="D371" s="173"/>
      <c r="E371" s="173"/>
      <c r="F371" s="173"/>
      <c r="G371" s="17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 ht="15.75" customHeight="1">
      <c r="A372" s="4"/>
      <c r="B372" s="4"/>
      <c r="C372" s="173"/>
      <c r="D372" s="173"/>
      <c r="E372" s="173"/>
      <c r="F372" s="173"/>
      <c r="G372" s="17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 ht="15.75" customHeight="1">
      <c r="A373" s="4"/>
      <c r="B373" s="4"/>
      <c r="C373" s="173"/>
      <c r="D373" s="173"/>
      <c r="E373" s="173"/>
      <c r="F373" s="173"/>
      <c r="G373" s="17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 ht="15.75" customHeight="1">
      <c r="A374" s="4"/>
      <c r="B374" s="4"/>
      <c r="C374" s="173"/>
      <c r="D374" s="173"/>
      <c r="E374" s="173"/>
      <c r="F374" s="173"/>
      <c r="G374" s="17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 ht="15.75" customHeight="1">
      <c r="A375" s="4"/>
      <c r="B375" s="4"/>
      <c r="C375" s="173"/>
      <c r="D375" s="173"/>
      <c r="E375" s="173"/>
      <c r="F375" s="173"/>
      <c r="G375" s="17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 ht="15.75" customHeight="1">
      <c r="A376" s="4"/>
      <c r="B376" s="4"/>
      <c r="C376" s="173"/>
      <c r="D376" s="173"/>
      <c r="E376" s="173"/>
      <c r="F376" s="173"/>
      <c r="G376" s="17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 ht="15.75" customHeight="1">
      <c r="A377" s="4"/>
      <c r="B377" s="4"/>
      <c r="C377" s="173"/>
      <c r="D377" s="173"/>
      <c r="E377" s="173"/>
      <c r="F377" s="173"/>
      <c r="G377" s="17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 ht="15.75" customHeight="1">
      <c r="A378" s="4"/>
      <c r="B378" s="4"/>
      <c r="C378" s="173"/>
      <c r="D378" s="173"/>
      <c r="E378" s="173"/>
      <c r="F378" s="173"/>
      <c r="G378" s="17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 ht="15.75" customHeight="1">
      <c r="A379" s="4"/>
      <c r="B379" s="4"/>
      <c r="C379" s="173"/>
      <c r="D379" s="173"/>
      <c r="E379" s="173"/>
      <c r="F379" s="173"/>
      <c r="G379" s="17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 ht="15.75" customHeight="1">
      <c r="A380" s="4"/>
      <c r="B380" s="4"/>
      <c r="C380" s="173"/>
      <c r="D380" s="173"/>
      <c r="E380" s="173"/>
      <c r="F380" s="173"/>
      <c r="G380" s="17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 ht="15.75" customHeight="1">
      <c r="A381" s="4"/>
      <c r="B381" s="4"/>
      <c r="C381" s="173"/>
      <c r="D381" s="173"/>
      <c r="E381" s="173"/>
      <c r="F381" s="173"/>
      <c r="G381" s="17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 ht="15.75" customHeight="1">
      <c r="A382" s="4"/>
      <c r="B382" s="4"/>
      <c r="C382" s="173"/>
      <c r="D382" s="173"/>
      <c r="E382" s="173"/>
      <c r="F382" s="173"/>
      <c r="G382" s="17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 ht="15.75" customHeight="1">
      <c r="A383" s="4"/>
      <c r="B383" s="4"/>
      <c r="C383" s="173"/>
      <c r="D383" s="173"/>
      <c r="E383" s="173"/>
      <c r="F383" s="173"/>
      <c r="G383" s="17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 ht="15.75" customHeight="1">
      <c r="A384" s="4"/>
      <c r="B384" s="4"/>
      <c r="C384" s="173"/>
      <c r="D384" s="173"/>
      <c r="E384" s="173"/>
      <c r="F384" s="173"/>
      <c r="G384" s="17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 ht="15.75" customHeight="1">
      <c r="A385" s="4"/>
      <c r="B385" s="4"/>
      <c r="C385" s="173"/>
      <c r="D385" s="173"/>
      <c r="E385" s="173"/>
      <c r="F385" s="173"/>
      <c r="G385" s="17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 ht="15.75" customHeight="1">
      <c r="A386" s="4"/>
      <c r="B386" s="4"/>
      <c r="C386" s="173"/>
      <c r="D386" s="173"/>
      <c r="E386" s="173"/>
      <c r="F386" s="173"/>
      <c r="G386" s="17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 ht="15.75" customHeight="1">
      <c r="A387" s="4"/>
      <c r="B387" s="4"/>
      <c r="C387" s="173"/>
      <c r="D387" s="173"/>
      <c r="E387" s="173"/>
      <c r="F387" s="173"/>
      <c r="G387" s="17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 ht="15.75" customHeight="1">
      <c r="A388" s="4"/>
      <c r="B388" s="4"/>
      <c r="C388" s="173"/>
      <c r="D388" s="173"/>
      <c r="E388" s="173"/>
      <c r="F388" s="173"/>
      <c r="G388" s="17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 ht="15.75" customHeight="1">
      <c r="A389" s="4"/>
      <c r="B389" s="4"/>
      <c r="C389" s="173"/>
      <c r="D389" s="173"/>
      <c r="E389" s="173"/>
      <c r="F389" s="173"/>
      <c r="G389" s="17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 ht="15.75" customHeight="1">
      <c r="A390" s="4"/>
      <c r="B390" s="4"/>
      <c r="C390" s="173"/>
      <c r="D390" s="173"/>
      <c r="E390" s="173"/>
      <c r="F390" s="173"/>
      <c r="G390" s="17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 ht="15.75" customHeight="1">
      <c r="A391" s="4"/>
      <c r="B391" s="4"/>
      <c r="C391" s="173"/>
      <c r="D391" s="173"/>
      <c r="E391" s="173"/>
      <c r="F391" s="173"/>
      <c r="G391" s="17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 ht="15.75" customHeight="1">
      <c r="A392" s="4"/>
      <c r="B392" s="4"/>
      <c r="C392" s="173"/>
      <c r="D392" s="173"/>
      <c r="E392" s="173"/>
      <c r="F392" s="173"/>
      <c r="G392" s="17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 ht="15.75" customHeight="1">
      <c r="A393" s="4"/>
      <c r="B393" s="4"/>
      <c r="C393" s="173"/>
      <c r="D393" s="173"/>
      <c r="E393" s="173"/>
      <c r="F393" s="173"/>
      <c r="G393" s="17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 ht="15.75" customHeight="1">
      <c r="A394" s="4"/>
      <c r="B394" s="4"/>
      <c r="C394" s="173"/>
      <c r="D394" s="173"/>
      <c r="E394" s="173"/>
      <c r="F394" s="173"/>
      <c r="G394" s="17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 ht="15.75" customHeight="1">
      <c r="A395" s="4"/>
      <c r="B395" s="4"/>
      <c r="C395" s="173"/>
      <c r="D395" s="173"/>
      <c r="E395" s="173"/>
      <c r="F395" s="173"/>
      <c r="G395" s="17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 ht="15.75" customHeight="1">
      <c r="A396" s="4"/>
      <c r="B396" s="4"/>
      <c r="C396" s="173"/>
      <c r="D396" s="173"/>
      <c r="E396" s="173"/>
      <c r="F396" s="173"/>
      <c r="G396" s="17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 ht="15.75" customHeight="1">
      <c r="A397" s="4"/>
      <c r="B397" s="4"/>
      <c r="C397" s="173"/>
      <c r="D397" s="173"/>
      <c r="E397" s="173"/>
      <c r="F397" s="173"/>
      <c r="G397" s="17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 ht="15.75" customHeight="1">
      <c r="A398" s="4"/>
      <c r="B398" s="4"/>
      <c r="C398" s="173"/>
      <c r="D398" s="173"/>
      <c r="E398" s="173"/>
      <c r="F398" s="173"/>
      <c r="G398" s="17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 ht="15.75" customHeight="1">
      <c r="A399" s="4"/>
      <c r="B399" s="4"/>
      <c r="C399" s="173"/>
      <c r="D399" s="173"/>
      <c r="E399" s="173"/>
      <c r="F399" s="173"/>
      <c r="G399" s="17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 ht="15.75" customHeight="1">
      <c r="A400" s="4"/>
      <c r="B400" s="4"/>
      <c r="C400" s="173"/>
      <c r="D400" s="173"/>
      <c r="E400" s="173"/>
      <c r="F400" s="173"/>
      <c r="G400" s="17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 ht="15.75" customHeight="1">
      <c r="A401" s="4"/>
      <c r="B401" s="4"/>
      <c r="C401" s="173"/>
      <c r="D401" s="173"/>
      <c r="E401" s="173"/>
      <c r="F401" s="173"/>
      <c r="G401" s="17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 ht="15.75" customHeight="1">
      <c r="A402" s="4"/>
      <c r="B402" s="4"/>
      <c r="C402" s="173"/>
      <c r="D402" s="173"/>
      <c r="E402" s="173"/>
      <c r="F402" s="173"/>
      <c r="G402" s="17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 ht="15.75" customHeight="1">
      <c r="A403" s="4"/>
      <c r="B403" s="4"/>
      <c r="C403" s="173"/>
      <c r="D403" s="173"/>
      <c r="E403" s="173"/>
      <c r="F403" s="173"/>
      <c r="G403" s="17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 ht="15.75" customHeight="1">
      <c r="A404" s="4"/>
      <c r="B404" s="4"/>
      <c r="C404" s="173"/>
      <c r="D404" s="173"/>
      <c r="E404" s="173"/>
      <c r="F404" s="173"/>
      <c r="G404" s="17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 ht="15.75" customHeight="1">
      <c r="A405" s="4"/>
      <c r="B405" s="4"/>
      <c r="C405" s="173"/>
      <c r="D405" s="173"/>
      <c r="E405" s="173"/>
      <c r="F405" s="173"/>
      <c r="G405" s="17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 ht="15.75" customHeight="1">
      <c r="A406" s="4"/>
      <c r="B406" s="4"/>
      <c r="C406" s="173"/>
      <c r="D406" s="173"/>
      <c r="E406" s="173"/>
      <c r="F406" s="173"/>
      <c r="G406" s="17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 ht="15.75" customHeight="1">
      <c r="A407" s="4"/>
      <c r="B407" s="4"/>
      <c r="C407" s="173"/>
      <c r="D407" s="173"/>
      <c r="E407" s="173"/>
      <c r="F407" s="173"/>
      <c r="G407" s="17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 ht="15.75" customHeight="1">
      <c r="A408" s="4"/>
      <c r="B408" s="4"/>
      <c r="C408" s="173"/>
      <c r="D408" s="173"/>
      <c r="E408" s="173"/>
      <c r="F408" s="173"/>
      <c r="G408" s="17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 ht="15.75" customHeight="1">
      <c r="A409" s="4"/>
      <c r="B409" s="4"/>
      <c r="C409" s="173"/>
      <c r="D409" s="173"/>
      <c r="E409" s="173"/>
      <c r="F409" s="173"/>
      <c r="G409" s="17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 ht="15.75" customHeight="1">
      <c r="A410" s="4"/>
      <c r="B410" s="4"/>
      <c r="C410" s="173"/>
      <c r="D410" s="173"/>
      <c r="E410" s="173"/>
      <c r="F410" s="173"/>
      <c r="G410" s="17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 ht="15.75" customHeight="1">
      <c r="A411" s="4"/>
      <c r="B411" s="4"/>
      <c r="C411" s="173"/>
      <c r="D411" s="173"/>
      <c r="E411" s="173"/>
      <c r="F411" s="173"/>
      <c r="G411" s="17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 ht="15.75" customHeight="1">
      <c r="A412" s="4"/>
      <c r="B412" s="4"/>
      <c r="C412" s="173"/>
      <c r="D412" s="173"/>
      <c r="E412" s="173"/>
      <c r="F412" s="173"/>
      <c r="G412" s="17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 ht="15.75" customHeight="1">
      <c r="A413" s="4"/>
      <c r="B413" s="4"/>
      <c r="C413" s="173"/>
      <c r="D413" s="173"/>
      <c r="E413" s="173"/>
      <c r="F413" s="173"/>
      <c r="G413" s="17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 ht="15.75" customHeight="1">
      <c r="A414" s="4"/>
      <c r="B414" s="4"/>
      <c r="C414" s="173"/>
      <c r="D414" s="173"/>
      <c r="E414" s="173"/>
      <c r="F414" s="173"/>
      <c r="G414" s="17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 ht="15.75" customHeight="1">
      <c r="A415" s="4"/>
      <c r="B415" s="4"/>
      <c r="C415" s="173"/>
      <c r="D415" s="173"/>
      <c r="E415" s="173"/>
      <c r="F415" s="173"/>
      <c r="G415" s="17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 ht="15.75" customHeight="1">
      <c r="A416" s="4"/>
      <c r="B416" s="4"/>
      <c r="C416" s="173"/>
      <c r="D416" s="173"/>
      <c r="E416" s="173"/>
      <c r="F416" s="173"/>
      <c r="G416" s="17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 ht="15.75" customHeight="1">
      <c r="A417" s="4"/>
      <c r="B417" s="4"/>
      <c r="C417" s="173"/>
      <c r="D417" s="173"/>
      <c r="E417" s="173"/>
      <c r="F417" s="173"/>
      <c r="G417" s="17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 ht="15.75" customHeight="1">
      <c r="A418" s="4"/>
      <c r="B418" s="4"/>
      <c r="C418" s="173"/>
      <c r="D418" s="173"/>
      <c r="E418" s="173"/>
      <c r="F418" s="173"/>
      <c r="G418" s="17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 ht="15.75" customHeight="1">
      <c r="A419" s="4"/>
      <c r="B419" s="4"/>
      <c r="C419" s="173"/>
      <c r="D419" s="173"/>
      <c r="E419" s="173"/>
      <c r="F419" s="173"/>
      <c r="G419" s="17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 ht="15.75" customHeight="1">
      <c r="A420" s="4"/>
      <c r="B420" s="4"/>
      <c r="C420" s="173"/>
      <c r="D420" s="173"/>
      <c r="E420" s="173"/>
      <c r="F420" s="173"/>
      <c r="G420" s="17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 ht="15.75" customHeight="1">
      <c r="A421" s="4"/>
      <c r="B421" s="4"/>
      <c r="C421" s="173"/>
      <c r="D421" s="173"/>
      <c r="E421" s="173"/>
      <c r="F421" s="173"/>
      <c r="G421" s="17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 ht="15.75" customHeight="1">
      <c r="A422" s="4"/>
      <c r="B422" s="4"/>
      <c r="C422" s="173"/>
      <c r="D422" s="173"/>
      <c r="E422" s="173"/>
      <c r="F422" s="173"/>
      <c r="G422" s="17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 ht="15.75" customHeight="1">
      <c r="A423" s="4"/>
      <c r="B423" s="4"/>
      <c r="C423" s="173"/>
      <c r="D423" s="173"/>
      <c r="E423" s="173"/>
      <c r="F423" s="173"/>
      <c r="G423" s="17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 ht="15.75" customHeight="1">
      <c r="A424" s="4"/>
      <c r="B424" s="4"/>
      <c r="C424" s="173"/>
      <c r="D424" s="173"/>
      <c r="E424" s="173"/>
      <c r="F424" s="173"/>
      <c r="G424" s="17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 ht="15.75" customHeight="1">
      <c r="A425" s="4"/>
      <c r="B425" s="4"/>
      <c r="C425" s="173"/>
      <c r="D425" s="173"/>
      <c r="E425" s="173"/>
      <c r="F425" s="173"/>
      <c r="G425" s="17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 ht="15.75" customHeight="1">
      <c r="A426" s="4"/>
      <c r="B426" s="4"/>
      <c r="C426" s="173"/>
      <c r="D426" s="173"/>
      <c r="E426" s="173"/>
      <c r="F426" s="173"/>
      <c r="G426" s="17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 ht="15.75" customHeight="1">
      <c r="A427" s="4"/>
      <c r="B427" s="4"/>
      <c r="C427" s="173"/>
      <c r="D427" s="173"/>
      <c r="E427" s="173"/>
      <c r="F427" s="173"/>
      <c r="G427" s="17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 ht="15.75" customHeight="1">
      <c r="A428" s="4"/>
      <c r="B428" s="4"/>
      <c r="C428" s="173"/>
      <c r="D428" s="173"/>
      <c r="E428" s="173"/>
      <c r="F428" s="173"/>
      <c r="G428" s="17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 ht="15.75" customHeight="1">
      <c r="A429" s="4"/>
      <c r="B429" s="4"/>
      <c r="C429" s="173"/>
      <c r="D429" s="173"/>
      <c r="E429" s="173"/>
      <c r="F429" s="173"/>
      <c r="G429" s="17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 ht="15.75" customHeight="1">
      <c r="A430" s="4"/>
      <c r="B430" s="4"/>
      <c r="C430" s="173"/>
      <c r="D430" s="173"/>
      <c r="E430" s="173"/>
      <c r="F430" s="173"/>
      <c r="G430" s="17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 ht="15.75" customHeight="1">
      <c r="A431" s="4"/>
      <c r="B431" s="4"/>
      <c r="C431" s="173"/>
      <c r="D431" s="173"/>
      <c r="E431" s="173"/>
      <c r="F431" s="173"/>
      <c r="G431" s="17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 ht="15.75" customHeight="1">
      <c r="A432" s="4"/>
      <c r="B432" s="4"/>
      <c r="C432" s="173"/>
      <c r="D432" s="173"/>
      <c r="E432" s="173"/>
      <c r="F432" s="173"/>
      <c r="G432" s="17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 ht="15.75" customHeight="1">
      <c r="A433" s="4"/>
      <c r="B433" s="4"/>
      <c r="C433" s="173"/>
      <c r="D433" s="173"/>
      <c r="E433" s="173"/>
      <c r="F433" s="173"/>
      <c r="G433" s="17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 ht="15.75" customHeight="1">
      <c r="A434" s="4"/>
      <c r="B434" s="4"/>
      <c r="C434" s="173"/>
      <c r="D434" s="173"/>
      <c r="E434" s="173"/>
      <c r="F434" s="173"/>
      <c r="G434" s="17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 ht="15.75" customHeight="1">
      <c r="A435" s="4"/>
      <c r="B435" s="4"/>
      <c r="C435" s="173"/>
      <c r="D435" s="173"/>
      <c r="E435" s="173"/>
      <c r="F435" s="173"/>
      <c r="G435" s="17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 ht="15.75" customHeight="1">
      <c r="A436" s="4"/>
      <c r="B436" s="4"/>
      <c r="C436" s="173"/>
      <c r="D436" s="173"/>
      <c r="E436" s="173"/>
      <c r="F436" s="173"/>
      <c r="G436" s="17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 ht="15.75" customHeight="1">
      <c r="A437" s="4"/>
      <c r="B437" s="4"/>
      <c r="C437" s="173"/>
      <c r="D437" s="173"/>
      <c r="E437" s="173"/>
      <c r="F437" s="173"/>
      <c r="G437" s="17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 ht="15.75" customHeight="1">
      <c r="A438" s="4"/>
      <c r="B438" s="4"/>
      <c r="C438" s="173"/>
      <c r="D438" s="173"/>
      <c r="E438" s="173"/>
      <c r="F438" s="173"/>
      <c r="G438" s="17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 ht="15.75" customHeight="1">
      <c r="A439" s="4"/>
      <c r="B439" s="4"/>
      <c r="C439" s="173"/>
      <c r="D439" s="173"/>
      <c r="E439" s="173"/>
      <c r="F439" s="173"/>
      <c r="G439" s="17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 ht="15.75" customHeight="1">
      <c r="A440" s="4"/>
      <c r="B440" s="4"/>
      <c r="C440" s="173"/>
      <c r="D440" s="173"/>
      <c r="E440" s="173"/>
      <c r="F440" s="173"/>
      <c r="G440" s="17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 ht="15.75" customHeight="1">
      <c r="A441" s="4"/>
      <c r="B441" s="4"/>
      <c r="C441" s="173"/>
      <c r="D441" s="173"/>
      <c r="E441" s="173"/>
      <c r="F441" s="173"/>
      <c r="G441" s="17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 ht="15.75" customHeight="1">
      <c r="A442" s="4"/>
      <c r="B442" s="4"/>
      <c r="C442" s="173"/>
      <c r="D442" s="173"/>
      <c r="E442" s="173"/>
      <c r="F442" s="173"/>
      <c r="G442" s="17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 ht="15.75" customHeight="1">
      <c r="A443" s="4"/>
      <c r="B443" s="4"/>
      <c r="C443" s="173"/>
      <c r="D443" s="173"/>
      <c r="E443" s="173"/>
      <c r="F443" s="173"/>
      <c r="G443" s="17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 ht="15.75" customHeight="1">
      <c r="A444" s="4"/>
      <c r="B444" s="4"/>
      <c r="C444" s="173"/>
      <c r="D444" s="173"/>
      <c r="E444" s="173"/>
      <c r="F444" s="173"/>
      <c r="G444" s="17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 ht="15.75" customHeight="1">
      <c r="A445" s="4"/>
      <c r="B445" s="4"/>
      <c r="C445" s="173"/>
      <c r="D445" s="173"/>
      <c r="E445" s="173"/>
      <c r="F445" s="173"/>
      <c r="G445" s="17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 ht="15.75" customHeight="1">
      <c r="A446" s="4"/>
      <c r="B446" s="4"/>
      <c r="C446" s="173"/>
      <c r="D446" s="173"/>
      <c r="E446" s="173"/>
      <c r="F446" s="173"/>
      <c r="G446" s="17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 ht="15.75" customHeight="1">
      <c r="A447" s="4"/>
      <c r="B447" s="4"/>
      <c r="C447" s="173"/>
      <c r="D447" s="173"/>
      <c r="E447" s="173"/>
      <c r="F447" s="173"/>
      <c r="G447" s="17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 ht="15.75" customHeight="1">
      <c r="A448" s="4"/>
      <c r="B448" s="4"/>
      <c r="C448" s="173"/>
      <c r="D448" s="173"/>
      <c r="E448" s="173"/>
      <c r="F448" s="173"/>
      <c r="G448" s="17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 ht="15.75" customHeight="1">
      <c r="A449" s="4"/>
      <c r="B449" s="4"/>
      <c r="C449" s="173"/>
      <c r="D449" s="173"/>
      <c r="E449" s="173"/>
      <c r="F449" s="173"/>
      <c r="G449" s="17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 ht="15.75" customHeight="1">
      <c r="A450" s="4"/>
      <c r="B450" s="4"/>
      <c r="C450" s="173"/>
      <c r="D450" s="173"/>
      <c r="E450" s="173"/>
      <c r="F450" s="173"/>
      <c r="G450" s="17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 ht="15.75" customHeight="1">
      <c r="A451" s="4"/>
      <c r="B451" s="4"/>
      <c r="C451" s="173"/>
      <c r="D451" s="173"/>
      <c r="E451" s="173"/>
      <c r="F451" s="173"/>
      <c r="G451" s="17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 ht="15.75" customHeight="1">
      <c r="A452" s="4"/>
      <c r="B452" s="4"/>
      <c r="C452" s="173"/>
      <c r="D452" s="173"/>
      <c r="E452" s="173"/>
      <c r="F452" s="173"/>
      <c r="G452" s="17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 ht="15.75" customHeight="1">
      <c r="A453" s="4"/>
      <c r="B453" s="4"/>
      <c r="C453" s="173"/>
      <c r="D453" s="173"/>
      <c r="E453" s="173"/>
      <c r="F453" s="173"/>
      <c r="G453" s="17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 ht="15.75" customHeight="1">
      <c r="A454" s="4"/>
      <c r="B454" s="4"/>
      <c r="C454" s="173"/>
      <c r="D454" s="173"/>
      <c r="E454" s="173"/>
      <c r="F454" s="173"/>
      <c r="G454" s="17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 ht="15.75" customHeight="1">
      <c r="A455" s="4"/>
      <c r="B455" s="4"/>
      <c r="C455" s="173"/>
      <c r="D455" s="173"/>
      <c r="E455" s="173"/>
      <c r="F455" s="173"/>
      <c r="G455" s="17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 ht="15.75" customHeight="1">
      <c r="A456" s="4"/>
      <c r="B456" s="4"/>
      <c r="C456" s="173"/>
      <c r="D456" s="173"/>
      <c r="E456" s="173"/>
      <c r="F456" s="173"/>
      <c r="G456" s="17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 ht="15.75" customHeight="1">
      <c r="A457" s="4"/>
      <c r="B457" s="4"/>
      <c r="C457" s="173"/>
      <c r="D457" s="173"/>
      <c r="E457" s="173"/>
      <c r="F457" s="173"/>
      <c r="G457" s="17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 ht="15.75" customHeight="1">
      <c r="A458" s="4"/>
      <c r="B458" s="4"/>
      <c r="C458" s="173"/>
      <c r="D458" s="173"/>
      <c r="E458" s="173"/>
      <c r="F458" s="173"/>
      <c r="G458" s="17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 ht="15.75" customHeight="1">
      <c r="A459" s="4"/>
      <c r="B459" s="4"/>
      <c r="C459" s="173"/>
      <c r="D459" s="173"/>
      <c r="E459" s="173"/>
      <c r="F459" s="173"/>
      <c r="G459" s="17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 ht="15.75" customHeight="1">
      <c r="A460" s="4"/>
      <c r="B460" s="4"/>
      <c r="C460" s="173"/>
      <c r="D460" s="173"/>
      <c r="E460" s="173"/>
      <c r="F460" s="173"/>
      <c r="G460" s="17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 ht="15.75" customHeight="1">
      <c r="A461" s="4"/>
      <c r="B461" s="4"/>
      <c r="C461" s="173"/>
      <c r="D461" s="173"/>
      <c r="E461" s="173"/>
      <c r="F461" s="173"/>
      <c r="G461" s="17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 ht="15.75" customHeight="1">
      <c r="A462" s="4"/>
      <c r="B462" s="4"/>
      <c r="C462" s="173"/>
      <c r="D462" s="173"/>
      <c r="E462" s="173"/>
      <c r="F462" s="173"/>
      <c r="G462" s="17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 ht="15.75" customHeight="1">
      <c r="A463" s="4"/>
      <c r="B463" s="4"/>
      <c r="C463" s="173"/>
      <c r="D463" s="173"/>
      <c r="E463" s="173"/>
      <c r="F463" s="173"/>
      <c r="G463" s="17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 ht="15.75" customHeight="1">
      <c r="A464" s="4"/>
      <c r="B464" s="4"/>
      <c r="C464" s="173"/>
      <c r="D464" s="173"/>
      <c r="E464" s="173"/>
      <c r="F464" s="173"/>
      <c r="G464" s="17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 ht="15.75" customHeight="1">
      <c r="A465" s="4"/>
      <c r="B465" s="4"/>
      <c r="C465" s="173"/>
      <c r="D465" s="173"/>
      <c r="E465" s="173"/>
      <c r="F465" s="173"/>
      <c r="G465" s="17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 ht="15.75" customHeight="1">
      <c r="A466" s="4"/>
      <c r="B466" s="4"/>
      <c r="C466" s="173"/>
      <c r="D466" s="173"/>
      <c r="E466" s="173"/>
      <c r="F466" s="173"/>
      <c r="G466" s="17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 ht="15.75" customHeight="1">
      <c r="A467" s="4"/>
      <c r="B467" s="4"/>
      <c r="C467" s="173"/>
      <c r="D467" s="173"/>
      <c r="E467" s="173"/>
      <c r="F467" s="173"/>
      <c r="G467" s="17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 ht="15.75" customHeight="1">
      <c r="A468" s="4"/>
      <c r="B468" s="4"/>
      <c r="C468" s="173"/>
      <c r="D468" s="173"/>
      <c r="E468" s="173"/>
      <c r="F468" s="173"/>
      <c r="G468" s="17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 ht="15.75" customHeight="1">
      <c r="A469" s="4"/>
      <c r="B469" s="4"/>
      <c r="C469" s="173"/>
      <c r="D469" s="173"/>
      <c r="E469" s="173"/>
      <c r="F469" s="173"/>
      <c r="G469" s="17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 ht="15.75" customHeight="1">
      <c r="A470" s="4"/>
      <c r="B470" s="4"/>
      <c r="C470" s="173"/>
      <c r="D470" s="173"/>
      <c r="E470" s="173"/>
      <c r="F470" s="173"/>
      <c r="G470" s="17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 ht="15.75" customHeight="1">
      <c r="A471" s="4"/>
      <c r="B471" s="4"/>
      <c r="C471" s="173"/>
      <c r="D471" s="173"/>
      <c r="E471" s="173"/>
      <c r="F471" s="173"/>
      <c r="G471" s="17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 ht="15.75" customHeight="1">
      <c r="A472" s="4"/>
      <c r="B472" s="4"/>
      <c r="C472" s="173"/>
      <c r="D472" s="173"/>
      <c r="E472" s="173"/>
      <c r="F472" s="173"/>
      <c r="G472" s="17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 ht="15.75" customHeight="1">
      <c r="A473" s="4"/>
      <c r="B473" s="4"/>
      <c r="C473" s="173"/>
      <c r="D473" s="173"/>
      <c r="E473" s="173"/>
      <c r="F473" s="173"/>
      <c r="G473" s="17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 ht="15.75" customHeight="1">
      <c r="A474" s="4"/>
      <c r="B474" s="4"/>
      <c r="C474" s="173"/>
      <c r="D474" s="173"/>
      <c r="E474" s="173"/>
      <c r="F474" s="173"/>
      <c r="G474" s="17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 ht="15.75" customHeight="1">
      <c r="A475" s="4"/>
      <c r="B475" s="4"/>
      <c r="C475" s="173"/>
      <c r="D475" s="173"/>
      <c r="E475" s="173"/>
      <c r="F475" s="173"/>
      <c r="G475" s="17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ht="15.75" customHeight="1">
      <c r="A476" s="4"/>
      <c r="B476" s="4"/>
      <c r="C476" s="173"/>
      <c r="D476" s="173"/>
      <c r="E476" s="173"/>
      <c r="F476" s="173"/>
      <c r="G476" s="17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ht="15.75" customHeight="1">
      <c r="A477" s="4"/>
      <c r="B477" s="4"/>
      <c r="C477" s="173"/>
      <c r="D477" s="173"/>
      <c r="E477" s="173"/>
      <c r="F477" s="173"/>
      <c r="G477" s="17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ht="15.75" customHeight="1">
      <c r="A478" s="4"/>
      <c r="B478" s="4"/>
      <c r="C478" s="173"/>
      <c r="D478" s="173"/>
      <c r="E478" s="173"/>
      <c r="F478" s="173"/>
      <c r="G478" s="17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ht="15.75" customHeight="1">
      <c r="A479" s="4"/>
      <c r="B479" s="4"/>
      <c r="C479" s="173"/>
      <c r="D479" s="173"/>
      <c r="E479" s="173"/>
      <c r="F479" s="173"/>
      <c r="G479" s="17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ht="15.75" customHeight="1">
      <c r="A480" s="4"/>
      <c r="B480" s="4"/>
      <c r="C480" s="173"/>
      <c r="D480" s="173"/>
      <c r="E480" s="173"/>
      <c r="F480" s="173"/>
      <c r="G480" s="17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ht="15.75" customHeight="1">
      <c r="A481" s="4"/>
      <c r="B481" s="4"/>
      <c r="C481" s="173"/>
      <c r="D481" s="173"/>
      <c r="E481" s="173"/>
      <c r="F481" s="173"/>
      <c r="G481" s="17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ht="15.75" customHeight="1">
      <c r="A482" s="4"/>
      <c r="B482" s="4"/>
      <c r="C482" s="173"/>
      <c r="D482" s="173"/>
      <c r="E482" s="173"/>
      <c r="F482" s="173"/>
      <c r="G482" s="17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ht="15.75" customHeight="1">
      <c r="A483" s="4"/>
      <c r="B483" s="4"/>
      <c r="C483" s="173"/>
      <c r="D483" s="173"/>
      <c r="E483" s="173"/>
      <c r="F483" s="173"/>
      <c r="G483" s="17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ht="15.75" customHeight="1">
      <c r="A484" s="4"/>
      <c r="B484" s="4"/>
      <c r="C484" s="173"/>
      <c r="D484" s="173"/>
      <c r="E484" s="173"/>
      <c r="F484" s="173"/>
      <c r="G484" s="17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ht="15.75" customHeight="1">
      <c r="A485" s="4"/>
      <c r="B485" s="4"/>
      <c r="C485" s="173"/>
      <c r="D485" s="173"/>
      <c r="E485" s="173"/>
      <c r="F485" s="173"/>
      <c r="G485" s="17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ht="15.75" customHeight="1">
      <c r="A486" s="4"/>
      <c r="B486" s="4"/>
      <c r="C486" s="173"/>
      <c r="D486" s="173"/>
      <c r="E486" s="173"/>
      <c r="F486" s="173"/>
      <c r="G486" s="17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ht="15.75" customHeight="1">
      <c r="A487" s="4"/>
      <c r="B487" s="4"/>
      <c r="C487" s="173"/>
      <c r="D487" s="173"/>
      <c r="E487" s="173"/>
      <c r="F487" s="173"/>
      <c r="G487" s="17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ht="15.75" customHeight="1">
      <c r="A488" s="4"/>
      <c r="B488" s="4"/>
      <c r="C488" s="173"/>
      <c r="D488" s="173"/>
      <c r="E488" s="173"/>
      <c r="F488" s="173"/>
      <c r="G488" s="17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ht="15.75" customHeight="1">
      <c r="A489" s="4"/>
      <c r="B489" s="4"/>
      <c r="C489" s="173"/>
      <c r="D489" s="173"/>
      <c r="E489" s="173"/>
      <c r="F489" s="173"/>
      <c r="G489" s="17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ht="15.75" customHeight="1">
      <c r="A490" s="4"/>
      <c r="B490" s="4"/>
      <c r="C490" s="173"/>
      <c r="D490" s="173"/>
      <c r="E490" s="173"/>
      <c r="F490" s="173"/>
      <c r="G490" s="17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ht="15.75" customHeight="1">
      <c r="A491" s="4"/>
      <c r="B491" s="4"/>
      <c r="C491" s="173"/>
      <c r="D491" s="173"/>
      <c r="E491" s="173"/>
      <c r="F491" s="173"/>
      <c r="G491" s="17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ht="15.75" customHeight="1">
      <c r="A492" s="4"/>
      <c r="B492" s="4"/>
      <c r="C492" s="173"/>
      <c r="D492" s="173"/>
      <c r="E492" s="173"/>
      <c r="F492" s="173"/>
      <c r="G492" s="17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ht="15.75" customHeight="1">
      <c r="A493" s="4"/>
      <c r="B493" s="4"/>
      <c r="C493" s="173"/>
      <c r="D493" s="173"/>
      <c r="E493" s="173"/>
      <c r="F493" s="173"/>
      <c r="G493" s="17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ht="15.75" customHeight="1">
      <c r="A494" s="4"/>
      <c r="B494" s="4"/>
      <c r="C494" s="173"/>
      <c r="D494" s="173"/>
      <c r="E494" s="173"/>
      <c r="F494" s="173"/>
      <c r="G494" s="17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ht="15.75" customHeight="1">
      <c r="A495" s="4"/>
      <c r="B495" s="4"/>
      <c r="C495" s="173"/>
      <c r="D495" s="173"/>
      <c r="E495" s="173"/>
      <c r="F495" s="173"/>
      <c r="G495" s="17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 ht="15.75" customHeight="1">
      <c r="A496" s="4"/>
      <c r="B496" s="4"/>
      <c r="C496" s="173"/>
      <c r="D496" s="173"/>
      <c r="E496" s="173"/>
      <c r="F496" s="173"/>
      <c r="G496" s="17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 ht="15.75" customHeight="1">
      <c r="A497" s="4"/>
      <c r="B497" s="4"/>
      <c r="C497" s="173"/>
      <c r="D497" s="173"/>
      <c r="E497" s="173"/>
      <c r="F497" s="173"/>
      <c r="G497" s="17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 ht="15.75" customHeight="1">
      <c r="A498" s="4"/>
      <c r="B498" s="4"/>
      <c r="C498" s="173"/>
      <c r="D498" s="173"/>
      <c r="E498" s="173"/>
      <c r="F498" s="173"/>
      <c r="G498" s="17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 ht="15.75" customHeight="1">
      <c r="A499" s="4"/>
      <c r="B499" s="4"/>
      <c r="C499" s="173"/>
      <c r="D499" s="173"/>
      <c r="E499" s="173"/>
      <c r="F499" s="173"/>
      <c r="G499" s="17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 ht="15.75" customHeight="1">
      <c r="A500" s="4"/>
      <c r="B500" s="4"/>
      <c r="C500" s="173"/>
      <c r="D500" s="173"/>
      <c r="E500" s="173"/>
      <c r="F500" s="173"/>
      <c r="G500" s="17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 ht="15.75" customHeight="1">
      <c r="A501" s="4"/>
      <c r="B501" s="4"/>
      <c r="C501" s="173"/>
      <c r="D501" s="173"/>
      <c r="E501" s="173"/>
      <c r="F501" s="173"/>
      <c r="G501" s="17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 ht="15.75" customHeight="1">
      <c r="A502" s="4"/>
      <c r="B502" s="4"/>
      <c r="C502" s="173"/>
      <c r="D502" s="173"/>
      <c r="E502" s="173"/>
      <c r="F502" s="173"/>
      <c r="G502" s="17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 ht="15.75" customHeight="1">
      <c r="A503" s="4"/>
      <c r="B503" s="4"/>
      <c r="C503" s="173"/>
      <c r="D503" s="173"/>
      <c r="E503" s="173"/>
      <c r="F503" s="173"/>
      <c r="G503" s="17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 ht="15.75" customHeight="1">
      <c r="A504" s="4"/>
      <c r="B504" s="4"/>
      <c r="C504" s="173"/>
      <c r="D504" s="173"/>
      <c r="E504" s="173"/>
      <c r="F504" s="173"/>
      <c r="G504" s="17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 ht="15.75" customHeight="1">
      <c r="A505" s="4"/>
      <c r="B505" s="4"/>
      <c r="C505" s="173"/>
      <c r="D505" s="173"/>
      <c r="E505" s="173"/>
      <c r="F505" s="173"/>
      <c r="G505" s="17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 ht="15.75" customHeight="1">
      <c r="A506" s="4"/>
      <c r="B506" s="4"/>
      <c r="C506" s="173"/>
      <c r="D506" s="173"/>
      <c r="E506" s="173"/>
      <c r="F506" s="173"/>
      <c r="G506" s="17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 ht="15.75" customHeight="1">
      <c r="A507" s="4"/>
      <c r="B507" s="4"/>
      <c r="C507" s="173"/>
      <c r="D507" s="173"/>
      <c r="E507" s="173"/>
      <c r="F507" s="173"/>
      <c r="G507" s="17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 ht="15.75" customHeight="1">
      <c r="A508" s="4"/>
      <c r="B508" s="4"/>
      <c r="C508" s="173"/>
      <c r="D508" s="173"/>
      <c r="E508" s="173"/>
      <c r="F508" s="173"/>
      <c r="G508" s="17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 ht="15.75" customHeight="1">
      <c r="A509" s="4"/>
      <c r="B509" s="4"/>
      <c r="C509" s="173"/>
      <c r="D509" s="173"/>
      <c r="E509" s="173"/>
      <c r="F509" s="173"/>
      <c r="G509" s="17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 ht="15.75" customHeight="1">
      <c r="A510" s="4"/>
      <c r="B510" s="4"/>
      <c r="C510" s="173"/>
      <c r="D510" s="173"/>
      <c r="E510" s="173"/>
      <c r="F510" s="173"/>
      <c r="G510" s="17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 ht="15.75" customHeight="1">
      <c r="A511" s="4"/>
      <c r="B511" s="4"/>
      <c r="C511" s="173"/>
      <c r="D511" s="173"/>
      <c r="E511" s="173"/>
      <c r="F511" s="173"/>
      <c r="G511" s="17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 ht="15.75" customHeight="1">
      <c r="A512" s="4"/>
      <c r="B512" s="4"/>
      <c r="C512" s="173"/>
      <c r="D512" s="173"/>
      <c r="E512" s="173"/>
      <c r="F512" s="173"/>
      <c r="G512" s="17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 ht="15.75" customHeight="1">
      <c r="A513" s="4"/>
      <c r="B513" s="4"/>
      <c r="C513" s="173"/>
      <c r="D513" s="173"/>
      <c r="E513" s="173"/>
      <c r="F513" s="173"/>
      <c r="G513" s="17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 ht="15.75" customHeight="1">
      <c r="A514" s="4"/>
      <c r="B514" s="4"/>
      <c r="C514" s="173"/>
      <c r="D514" s="173"/>
      <c r="E514" s="173"/>
      <c r="F514" s="173"/>
      <c r="G514" s="17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 ht="15.75" customHeight="1">
      <c r="A515" s="4"/>
      <c r="B515" s="4"/>
      <c r="C515" s="173"/>
      <c r="D515" s="173"/>
      <c r="E515" s="173"/>
      <c r="F515" s="173"/>
      <c r="G515" s="17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 ht="15.75" customHeight="1">
      <c r="A516" s="4"/>
      <c r="B516" s="4"/>
      <c r="C516" s="173"/>
      <c r="D516" s="173"/>
      <c r="E516" s="173"/>
      <c r="F516" s="173"/>
      <c r="G516" s="17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 ht="15.75" customHeight="1">
      <c r="A517" s="4"/>
      <c r="B517" s="4"/>
      <c r="C517" s="173"/>
      <c r="D517" s="173"/>
      <c r="E517" s="173"/>
      <c r="F517" s="173"/>
      <c r="G517" s="17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 ht="15.75" customHeight="1">
      <c r="A518" s="4"/>
      <c r="B518" s="4"/>
      <c r="C518" s="173"/>
      <c r="D518" s="173"/>
      <c r="E518" s="173"/>
      <c r="F518" s="173"/>
      <c r="G518" s="17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 ht="15.75" customHeight="1">
      <c r="A519" s="4"/>
      <c r="B519" s="4"/>
      <c r="C519" s="173"/>
      <c r="D519" s="173"/>
      <c r="E519" s="173"/>
      <c r="F519" s="173"/>
      <c r="G519" s="17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 ht="15.75" customHeight="1">
      <c r="A520" s="4"/>
      <c r="B520" s="4"/>
      <c r="C520" s="173"/>
      <c r="D520" s="173"/>
      <c r="E520" s="173"/>
      <c r="F520" s="173"/>
      <c r="G520" s="17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 ht="15.75" customHeight="1">
      <c r="A521" s="4"/>
      <c r="B521" s="4"/>
      <c r="C521" s="173"/>
      <c r="D521" s="173"/>
      <c r="E521" s="173"/>
      <c r="F521" s="173"/>
      <c r="G521" s="17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 ht="15.75" customHeight="1">
      <c r="A522" s="4"/>
      <c r="B522" s="4"/>
      <c r="C522" s="173"/>
      <c r="D522" s="173"/>
      <c r="E522" s="173"/>
      <c r="F522" s="173"/>
      <c r="G522" s="17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 ht="15.75" customHeight="1">
      <c r="A523" s="4"/>
      <c r="B523" s="4"/>
      <c r="C523" s="173"/>
      <c r="D523" s="173"/>
      <c r="E523" s="173"/>
      <c r="F523" s="173"/>
      <c r="G523" s="17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 ht="15.75" customHeight="1">
      <c r="A524" s="4"/>
      <c r="B524" s="4"/>
      <c r="C524" s="173"/>
      <c r="D524" s="173"/>
      <c r="E524" s="173"/>
      <c r="F524" s="173"/>
      <c r="G524" s="17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 ht="15.75" customHeight="1">
      <c r="A525" s="4"/>
      <c r="B525" s="4"/>
      <c r="C525" s="173"/>
      <c r="D525" s="173"/>
      <c r="E525" s="173"/>
      <c r="F525" s="173"/>
      <c r="G525" s="17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 ht="15.75" customHeight="1">
      <c r="A526" s="4"/>
      <c r="B526" s="4"/>
      <c r="C526" s="173"/>
      <c r="D526" s="173"/>
      <c r="E526" s="173"/>
      <c r="F526" s="173"/>
      <c r="G526" s="17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 ht="15.75" customHeight="1">
      <c r="A527" s="4"/>
      <c r="B527" s="4"/>
      <c r="C527" s="173"/>
      <c r="D527" s="173"/>
      <c r="E527" s="173"/>
      <c r="F527" s="173"/>
      <c r="G527" s="17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 ht="15.75" customHeight="1">
      <c r="A528" s="4"/>
      <c r="B528" s="4"/>
      <c r="C528" s="173"/>
      <c r="D528" s="173"/>
      <c r="E528" s="173"/>
      <c r="F528" s="173"/>
      <c r="G528" s="17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 ht="15.75" customHeight="1">
      <c r="A529" s="4"/>
      <c r="B529" s="4"/>
      <c r="C529" s="173"/>
      <c r="D529" s="173"/>
      <c r="E529" s="173"/>
      <c r="F529" s="173"/>
      <c r="G529" s="17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 ht="15.75" customHeight="1">
      <c r="A530" s="4"/>
      <c r="B530" s="4"/>
      <c r="C530" s="173"/>
      <c r="D530" s="173"/>
      <c r="E530" s="173"/>
      <c r="F530" s="173"/>
      <c r="G530" s="17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 ht="15.75" customHeight="1">
      <c r="A531" s="4"/>
      <c r="B531" s="4"/>
      <c r="C531" s="173"/>
      <c r="D531" s="173"/>
      <c r="E531" s="173"/>
      <c r="F531" s="173"/>
      <c r="G531" s="17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 ht="15.75" customHeight="1">
      <c r="A532" s="4"/>
      <c r="B532" s="4"/>
      <c r="C532" s="173"/>
      <c r="D532" s="173"/>
      <c r="E532" s="173"/>
      <c r="F532" s="173"/>
      <c r="G532" s="17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 ht="15.75" customHeight="1">
      <c r="A533" s="4"/>
      <c r="B533" s="4"/>
      <c r="C533" s="173"/>
      <c r="D533" s="173"/>
      <c r="E533" s="173"/>
      <c r="F533" s="173"/>
      <c r="G533" s="17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 ht="15.75" customHeight="1">
      <c r="A534" s="4"/>
      <c r="B534" s="4"/>
      <c r="C534" s="173"/>
      <c r="D534" s="173"/>
      <c r="E534" s="173"/>
      <c r="F534" s="173"/>
      <c r="G534" s="17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 ht="15.75" customHeight="1">
      <c r="A535" s="4"/>
      <c r="B535" s="4"/>
      <c r="C535" s="173"/>
      <c r="D535" s="173"/>
      <c r="E535" s="173"/>
      <c r="F535" s="173"/>
      <c r="G535" s="17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 ht="15.75" customHeight="1">
      <c r="A536" s="4"/>
      <c r="B536" s="4"/>
      <c r="C536" s="173"/>
      <c r="D536" s="173"/>
      <c r="E536" s="173"/>
      <c r="F536" s="173"/>
      <c r="G536" s="17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 ht="15.75" customHeight="1">
      <c r="A537" s="4"/>
      <c r="B537" s="4"/>
      <c r="C537" s="173"/>
      <c r="D537" s="173"/>
      <c r="E537" s="173"/>
      <c r="F537" s="173"/>
      <c r="G537" s="17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 ht="15.75" customHeight="1">
      <c r="A538" s="4"/>
      <c r="B538" s="4"/>
      <c r="C538" s="173"/>
      <c r="D538" s="173"/>
      <c r="E538" s="173"/>
      <c r="F538" s="173"/>
      <c r="G538" s="17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 ht="15.75" customHeight="1">
      <c r="A539" s="4"/>
      <c r="B539" s="4"/>
      <c r="C539" s="173"/>
      <c r="D539" s="173"/>
      <c r="E539" s="173"/>
      <c r="F539" s="173"/>
      <c r="G539" s="17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 ht="15.75" customHeight="1">
      <c r="A540" s="4"/>
      <c r="B540" s="4"/>
      <c r="C540" s="173"/>
      <c r="D540" s="173"/>
      <c r="E540" s="173"/>
      <c r="F540" s="173"/>
      <c r="G540" s="17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 ht="15.75" customHeight="1">
      <c r="A541" s="4"/>
      <c r="B541" s="4"/>
      <c r="C541" s="173"/>
      <c r="D541" s="173"/>
      <c r="E541" s="173"/>
      <c r="F541" s="173"/>
      <c r="G541" s="17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 ht="15.75" customHeight="1">
      <c r="A542" s="4"/>
      <c r="B542" s="4"/>
      <c r="C542" s="173"/>
      <c r="D542" s="173"/>
      <c r="E542" s="173"/>
      <c r="F542" s="173"/>
      <c r="G542" s="17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 ht="15.75" customHeight="1">
      <c r="A543" s="4"/>
      <c r="B543" s="4"/>
      <c r="C543" s="173"/>
      <c r="D543" s="173"/>
      <c r="E543" s="173"/>
      <c r="F543" s="173"/>
      <c r="G543" s="17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 ht="15.75" customHeight="1">
      <c r="A544" s="4"/>
      <c r="B544" s="4"/>
      <c r="C544" s="173"/>
      <c r="D544" s="173"/>
      <c r="E544" s="173"/>
      <c r="F544" s="173"/>
      <c r="G544" s="17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 ht="15.75" customHeight="1">
      <c r="A545" s="4"/>
      <c r="B545" s="4"/>
      <c r="C545" s="173"/>
      <c r="D545" s="173"/>
      <c r="E545" s="173"/>
      <c r="F545" s="173"/>
      <c r="G545" s="17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 ht="15.75" customHeight="1">
      <c r="A546" s="4"/>
      <c r="B546" s="4"/>
      <c r="C546" s="173"/>
      <c r="D546" s="173"/>
      <c r="E546" s="173"/>
      <c r="F546" s="173"/>
      <c r="G546" s="17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 ht="15.75" customHeight="1">
      <c r="A547" s="4"/>
      <c r="B547" s="4"/>
      <c r="C547" s="173"/>
      <c r="D547" s="173"/>
      <c r="E547" s="173"/>
      <c r="F547" s="173"/>
      <c r="G547" s="17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 ht="15.75" customHeight="1">
      <c r="A548" s="4"/>
      <c r="B548" s="4"/>
      <c r="C548" s="173"/>
      <c r="D548" s="173"/>
      <c r="E548" s="173"/>
      <c r="F548" s="173"/>
      <c r="G548" s="17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 ht="15.75" customHeight="1">
      <c r="A549" s="4"/>
      <c r="B549" s="4"/>
      <c r="C549" s="173"/>
      <c r="D549" s="173"/>
      <c r="E549" s="173"/>
      <c r="F549" s="173"/>
      <c r="G549" s="17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 ht="15.75" customHeight="1">
      <c r="A550" s="4"/>
      <c r="B550" s="4"/>
      <c r="C550" s="173"/>
      <c r="D550" s="173"/>
      <c r="E550" s="173"/>
      <c r="F550" s="173"/>
      <c r="G550" s="17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 ht="15.75" customHeight="1">
      <c r="A551" s="4"/>
      <c r="B551" s="4"/>
      <c r="C551" s="173"/>
      <c r="D551" s="173"/>
      <c r="E551" s="173"/>
      <c r="F551" s="173"/>
      <c r="G551" s="17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 ht="15.75" customHeight="1">
      <c r="A552" s="4"/>
      <c r="B552" s="4"/>
      <c r="C552" s="173"/>
      <c r="D552" s="173"/>
      <c r="E552" s="173"/>
      <c r="F552" s="173"/>
      <c r="G552" s="17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 ht="15.75" customHeight="1">
      <c r="A553" s="4"/>
      <c r="B553" s="4"/>
      <c r="C553" s="173"/>
      <c r="D553" s="173"/>
      <c r="E553" s="173"/>
      <c r="F553" s="173"/>
      <c r="G553" s="17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 ht="15.75" customHeight="1">
      <c r="A554" s="4"/>
      <c r="B554" s="4"/>
      <c r="C554" s="173"/>
      <c r="D554" s="173"/>
      <c r="E554" s="173"/>
      <c r="F554" s="173"/>
      <c r="G554" s="17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 ht="15.75" customHeight="1">
      <c r="A555" s="4"/>
      <c r="B555" s="4"/>
      <c r="C555" s="173"/>
      <c r="D555" s="173"/>
      <c r="E555" s="173"/>
      <c r="F555" s="173"/>
      <c r="G555" s="17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 ht="15.75" customHeight="1">
      <c r="A556" s="4"/>
      <c r="B556" s="4"/>
      <c r="C556" s="173"/>
      <c r="D556" s="173"/>
      <c r="E556" s="173"/>
      <c r="F556" s="173"/>
      <c r="G556" s="17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 ht="15.75" customHeight="1">
      <c r="A557" s="4"/>
      <c r="B557" s="4"/>
      <c r="C557" s="173"/>
      <c r="D557" s="173"/>
      <c r="E557" s="173"/>
      <c r="F557" s="173"/>
      <c r="G557" s="17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 ht="15.75" customHeight="1">
      <c r="A558" s="4"/>
      <c r="B558" s="4"/>
      <c r="C558" s="173"/>
      <c r="D558" s="173"/>
      <c r="E558" s="173"/>
      <c r="F558" s="173"/>
      <c r="G558" s="17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 ht="15.75" customHeight="1">
      <c r="A559" s="4"/>
      <c r="B559" s="4"/>
      <c r="C559" s="173"/>
      <c r="D559" s="173"/>
      <c r="E559" s="173"/>
      <c r="F559" s="173"/>
      <c r="G559" s="17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 ht="15.75" customHeight="1">
      <c r="A560" s="4"/>
      <c r="B560" s="4"/>
      <c r="C560" s="173"/>
      <c r="D560" s="173"/>
      <c r="E560" s="173"/>
      <c r="F560" s="173"/>
      <c r="G560" s="17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 ht="15.75" customHeight="1">
      <c r="A561" s="4"/>
      <c r="B561" s="4"/>
      <c r="C561" s="173"/>
      <c r="D561" s="173"/>
      <c r="E561" s="173"/>
      <c r="F561" s="173"/>
      <c r="G561" s="17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 ht="15.75" customHeight="1">
      <c r="A562" s="4"/>
      <c r="B562" s="4"/>
      <c r="C562" s="173"/>
      <c r="D562" s="173"/>
      <c r="E562" s="173"/>
      <c r="F562" s="173"/>
      <c r="G562" s="17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 ht="15.75" customHeight="1">
      <c r="A563" s="4"/>
      <c r="B563" s="4"/>
      <c r="C563" s="173"/>
      <c r="D563" s="173"/>
      <c r="E563" s="173"/>
      <c r="F563" s="173"/>
      <c r="G563" s="17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 ht="15.75" customHeight="1">
      <c r="A564" s="4"/>
      <c r="B564" s="4"/>
      <c r="C564" s="173"/>
      <c r="D564" s="173"/>
      <c r="E564" s="173"/>
      <c r="F564" s="173"/>
      <c r="G564" s="17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 ht="15.75" customHeight="1">
      <c r="A565" s="4"/>
      <c r="B565" s="4"/>
      <c r="C565" s="173"/>
      <c r="D565" s="173"/>
      <c r="E565" s="173"/>
      <c r="F565" s="173"/>
      <c r="G565" s="17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 ht="15.75" customHeight="1">
      <c r="A566" s="4"/>
      <c r="B566" s="4"/>
      <c r="C566" s="173"/>
      <c r="D566" s="173"/>
      <c r="E566" s="173"/>
      <c r="F566" s="173"/>
      <c r="G566" s="17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 ht="15.75" customHeight="1">
      <c r="A567" s="4"/>
      <c r="B567" s="4"/>
      <c r="C567" s="173"/>
      <c r="D567" s="173"/>
      <c r="E567" s="173"/>
      <c r="F567" s="173"/>
      <c r="G567" s="17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 ht="15.75" customHeight="1">
      <c r="A568" s="4"/>
      <c r="B568" s="4"/>
      <c r="C568" s="173"/>
      <c r="D568" s="173"/>
      <c r="E568" s="173"/>
      <c r="F568" s="173"/>
      <c r="G568" s="17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 ht="15.75" customHeight="1">
      <c r="A569" s="4"/>
      <c r="B569" s="4"/>
      <c r="C569" s="173"/>
      <c r="D569" s="173"/>
      <c r="E569" s="173"/>
      <c r="F569" s="173"/>
      <c r="G569" s="17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 ht="15.75" customHeight="1">
      <c r="A570" s="4"/>
      <c r="B570" s="4"/>
      <c r="C570" s="173"/>
      <c r="D570" s="173"/>
      <c r="E570" s="173"/>
      <c r="F570" s="173"/>
      <c r="G570" s="17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 ht="15.75" customHeight="1">
      <c r="A571" s="4"/>
      <c r="B571" s="4"/>
      <c r="C571" s="173"/>
      <c r="D571" s="173"/>
      <c r="E571" s="173"/>
      <c r="F571" s="173"/>
      <c r="G571" s="17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 ht="15.75" customHeight="1">
      <c r="A572" s="4"/>
      <c r="B572" s="4"/>
      <c r="C572" s="173"/>
      <c r="D572" s="173"/>
      <c r="E572" s="173"/>
      <c r="F572" s="173"/>
      <c r="G572" s="17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 ht="15.75" customHeight="1">
      <c r="A573" s="4"/>
      <c r="B573" s="4"/>
      <c r="C573" s="173"/>
      <c r="D573" s="173"/>
      <c r="E573" s="173"/>
      <c r="F573" s="173"/>
      <c r="G573" s="17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 ht="15.75" customHeight="1">
      <c r="A574" s="4"/>
      <c r="B574" s="4"/>
      <c r="C574" s="173"/>
      <c r="D574" s="173"/>
      <c r="E574" s="173"/>
      <c r="F574" s="173"/>
      <c r="G574" s="17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 ht="15.75" customHeight="1">
      <c r="A575" s="4"/>
      <c r="B575" s="4"/>
      <c r="C575" s="173"/>
      <c r="D575" s="173"/>
      <c r="E575" s="173"/>
      <c r="F575" s="173"/>
      <c r="G575" s="17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 ht="15.75" customHeight="1">
      <c r="A576" s="4"/>
      <c r="B576" s="4"/>
      <c r="C576" s="173"/>
      <c r="D576" s="173"/>
      <c r="E576" s="173"/>
      <c r="F576" s="173"/>
      <c r="G576" s="17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 ht="15.75" customHeight="1">
      <c r="A577" s="4"/>
      <c r="B577" s="4"/>
      <c r="C577" s="173"/>
      <c r="D577" s="173"/>
      <c r="E577" s="173"/>
      <c r="F577" s="173"/>
      <c r="G577" s="17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 ht="15.75" customHeight="1">
      <c r="A578" s="4"/>
      <c r="B578" s="4"/>
      <c r="C578" s="173"/>
      <c r="D578" s="173"/>
      <c r="E578" s="173"/>
      <c r="F578" s="173"/>
      <c r="G578" s="17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 ht="15.75" customHeight="1">
      <c r="A579" s="4"/>
      <c r="B579" s="4"/>
      <c r="C579" s="173"/>
      <c r="D579" s="173"/>
      <c r="E579" s="173"/>
      <c r="F579" s="173"/>
      <c r="G579" s="17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 ht="15.75" customHeight="1">
      <c r="A580" s="4"/>
      <c r="B580" s="4"/>
      <c r="C580" s="173"/>
      <c r="D580" s="173"/>
      <c r="E580" s="173"/>
      <c r="F580" s="173"/>
      <c r="G580" s="17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 ht="15.75" customHeight="1">
      <c r="A581" s="4"/>
      <c r="B581" s="4"/>
      <c r="C581" s="173"/>
      <c r="D581" s="173"/>
      <c r="E581" s="173"/>
      <c r="F581" s="173"/>
      <c r="G581" s="17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 ht="15.75" customHeight="1">
      <c r="A582" s="4"/>
      <c r="B582" s="4"/>
      <c r="C582" s="173"/>
      <c r="D582" s="173"/>
      <c r="E582" s="173"/>
      <c r="F582" s="173"/>
      <c r="G582" s="17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 ht="15.75" customHeight="1">
      <c r="A583" s="4"/>
      <c r="B583" s="4"/>
      <c r="C583" s="173"/>
      <c r="D583" s="173"/>
      <c r="E583" s="173"/>
      <c r="F583" s="173"/>
      <c r="G583" s="17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 ht="15.75" customHeight="1">
      <c r="A584" s="4"/>
      <c r="B584" s="4"/>
      <c r="C584" s="173"/>
      <c r="D584" s="173"/>
      <c r="E584" s="173"/>
      <c r="F584" s="173"/>
      <c r="G584" s="17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 ht="15.75" customHeight="1">
      <c r="A585" s="4"/>
      <c r="B585" s="4"/>
      <c r="C585" s="173"/>
      <c r="D585" s="173"/>
      <c r="E585" s="173"/>
      <c r="F585" s="173"/>
      <c r="G585" s="17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 ht="15.75" customHeight="1">
      <c r="A586" s="4"/>
      <c r="B586" s="4"/>
      <c r="C586" s="173"/>
      <c r="D586" s="173"/>
      <c r="E586" s="173"/>
      <c r="F586" s="173"/>
      <c r="G586" s="17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 ht="15.75" customHeight="1">
      <c r="A587" s="4"/>
      <c r="B587" s="4"/>
      <c r="C587" s="173"/>
      <c r="D587" s="173"/>
      <c r="E587" s="173"/>
      <c r="F587" s="173"/>
      <c r="G587" s="17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 ht="15.75" customHeight="1">
      <c r="A588" s="4"/>
      <c r="B588" s="4"/>
      <c r="C588" s="173"/>
      <c r="D588" s="173"/>
      <c r="E588" s="173"/>
      <c r="F588" s="173"/>
      <c r="G588" s="17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 ht="15.75" customHeight="1">
      <c r="A589" s="4"/>
      <c r="B589" s="4"/>
      <c r="C589" s="173"/>
      <c r="D589" s="173"/>
      <c r="E589" s="173"/>
      <c r="F589" s="173"/>
      <c r="G589" s="17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 ht="15.75" customHeight="1">
      <c r="A590" s="4"/>
      <c r="B590" s="4"/>
      <c r="C590" s="173"/>
      <c r="D590" s="173"/>
      <c r="E590" s="173"/>
      <c r="F590" s="173"/>
      <c r="G590" s="17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 ht="15.75" customHeight="1">
      <c r="A591" s="4"/>
      <c r="B591" s="4"/>
      <c r="C591" s="173"/>
      <c r="D591" s="173"/>
      <c r="E591" s="173"/>
      <c r="F591" s="173"/>
      <c r="G591" s="17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 ht="15.75" customHeight="1">
      <c r="A592" s="4"/>
      <c r="B592" s="4"/>
      <c r="C592" s="173"/>
      <c r="D592" s="173"/>
      <c r="E592" s="173"/>
      <c r="F592" s="173"/>
      <c r="G592" s="17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 ht="15.75" customHeight="1">
      <c r="A593" s="4"/>
      <c r="B593" s="4"/>
      <c r="C593" s="173"/>
      <c r="D593" s="173"/>
      <c r="E593" s="173"/>
      <c r="F593" s="173"/>
      <c r="G593" s="17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 ht="15.75" customHeight="1">
      <c r="A594" s="4"/>
      <c r="B594" s="4"/>
      <c r="C594" s="173"/>
      <c r="D594" s="173"/>
      <c r="E594" s="173"/>
      <c r="F594" s="173"/>
      <c r="G594" s="17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 ht="15.75" customHeight="1">
      <c r="A595" s="4"/>
      <c r="B595" s="4"/>
      <c r="C595" s="173"/>
      <c r="D595" s="173"/>
      <c r="E595" s="173"/>
      <c r="F595" s="173"/>
      <c r="G595" s="17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 ht="15.75" customHeight="1">
      <c r="A596" s="4"/>
      <c r="B596" s="4"/>
      <c r="C596" s="173"/>
      <c r="D596" s="173"/>
      <c r="E596" s="173"/>
      <c r="F596" s="173"/>
      <c r="G596" s="17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 ht="15.75" customHeight="1">
      <c r="A597" s="4"/>
      <c r="B597" s="4"/>
      <c r="C597" s="173"/>
      <c r="D597" s="173"/>
      <c r="E597" s="173"/>
      <c r="F597" s="173"/>
      <c r="G597" s="17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 ht="15.75" customHeight="1">
      <c r="A598" s="4"/>
      <c r="B598" s="4"/>
      <c r="C598" s="173"/>
      <c r="D598" s="173"/>
      <c r="E598" s="173"/>
      <c r="F598" s="173"/>
      <c r="G598" s="17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 ht="15.75" customHeight="1">
      <c r="A599" s="4"/>
      <c r="B599" s="4"/>
      <c r="C599" s="173"/>
      <c r="D599" s="173"/>
      <c r="E599" s="173"/>
      <c r="F599" s="173"/>
      <c r="G599" s="17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 ht="15.75" customHeight="1">
      <c r="A600" s="4"/>
      <c r="B600" s="4"/>
      <c r="C600" s="173"/>
      <c r="D600" s="173"/>
      <c r="E600" s="173"/>
      <c r="F600" s="173"/>
      <c r="G600" s="17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 ht="15.75" customHeight="1">
      <c r="A601" s="4"/>
      <c r="B601" s="4"/>
      <c r="C601" s="173"/>
      <c r="D601" s="173"/>
      <c r="E601" s="173"/>
      <c r="F601" s="173"/>
      <c r="G601" s="17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 ht="15.75" customHeight="1">
      <c r="A602" s="4"/>
      <c r="B602" s="4"/>
      <c r="C602" s="173"/>
      <c r="D602" s="173"/>
      <c r="E602" s="173"/>
      <c r="F602" s="173"/>
      <c r="G602" s="17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 ht="15.75" customHeight="1">
      <c r="A603" s="4"/>
      <c r="B603" s="4"/>
      <c r="C603" s="173"/>
      <c r="D603" s="173"/>
      <c r="E603" s="173"/>
      <c r="F603" s="173"/>
      <c r="G603" s="17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 ht="15.75" customHeight="1">
      <c r="A604" s="4"/>
      <c r="B604" s="4"/>
      <c r="C604" s="173"/>
      <c r="D604" s="173"/>
      <c r="E604" s="173"/>
      <c r="F604" s="173"/>
      <c r="G604" s="17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 ht="15.75" customHeight="1">
      <c r="A605" s="4"/>
      <c r="B605" s="4"/>
      <c r="C605" s="173"/>
      <c r="D605" s="173"/>
      <c r="E605" s="173"/>
      <c r="F605" s="173"/>
      <c r="G605" s="17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 ht="15.75" customHeight="1">
      <c r="A606" s="4"/>
      <c r="B606" s="4"/>
      <c r="C606" s="173"/>
      <c r="D606" s="173"/>
      <c r="E606" s="173"/>
      <c r="F606" s="173"/>
      <c r="G606" s="17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 ht="15.75" customHeight="1">
      <c r="A607" s="4"/>
      <c r="B607" s="4"/>
      <c r="C607" s="173"/>
      <c r="D607" s="173"/>
      <c r="E607" s="173"/>
      <c r="F607" s="173"/>
      <c r="G607" s="17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 ht="15.75" customHeight="1">
      <c r="A608" s="4"/>
      <c r="B608" s="4"/>
      <c r="C608" s="173"/>
      <c r="D608" s="173"/>
      <c r="E608" s="173"/>
      <c r="F608" s="173"/>
      <c r="G608" s="17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 ht="15.75" customHeight="1">
      <c r="A609" s="4"/>
      <c r="B609" s="4"/>
      <c r="C609" s="173"/>
      <c r="D609" s="173"/>
      <c r="E609" s="173"/>
      <c r="F609" s="173"/>
      <c r="G609" s="17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 ht="15.75" customHeight="1">
      <c r="A610" s="4"/>
      <c r="B610" s="4"/>
      <c r="C610" s="173"/>
      <c r="D610" s="173"/>
      <c r="E610" s="173"/>
      <c r="F610" s="173"/>
      <c r="G610" s="17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 ht="15.75" customHeight="1">
      <c r="A611" s="4"/>
      <c r="B611" s="4"/>
      <c r="C611" s="173"/>
      <c r="D611" s="173"/>
      <c r="E611" s="173"/>
      <c r="F611" s="173"/>
      <c r="G611" s="17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 ht="15.75" customHeight="1">
      <c r="A612" s="4"/>
      <c r="B612" s="4"/>
      <c r="C612" s="173"/>
      <c r="D612" s="173"/>
      <c r="E612" s="173"/>
      <c r="F612" s="173"/>
      <c r="G612" s="17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 ht="15.75" customHeight="1">
      <c r="A613" s="4"/>
      <c r="B613" s="4"/>
      <c r="C613" s="173"/>
      <c r="D613" s="173"/>
      <c r="E613" s="173"/>
      <c r="F613" s="173"/>
      <c r="G613" s="17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 ht="15.75" customHeight="1">
      <c r="A614" s="4"/>
      <c r="B614" s="4"/>
      <c r="C614" s="173"/>
      <c r="D614" s="173"/>
      <c r="E614" s="173"/>
      <c r="F614" s="173"/>
      <c r="G614" s="17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 ht="15.75" customHeight="1">
      <c r="A615" s="4"/>
      <c r="B615" s="4"/>
      <c r="C615" s="173"/>
      <c r="D615" s="173"/>
      <c r="E615" s="173"/>
      <c r="F615" s="173"/>
      <c r="G615" s="17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 ht="15.75" customHeight="1">
      <c r="A616" s="4"/>
      <c r="B616" s="4"/>
      <c r="C616" s="173"/>
      <c r="D616" s="173"/>
      <c r="E616" s="173"/>
      <c r="F616" s="173"/>
      <c r="G616" s="17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 ht="15.75" customHeight="1">
      <c r="A617" s="4"/>
      <c r="B617" s="4"/>
      <c r="C617" s="173"/>
      <c r="D617" s="173"/>
      <c r="E617" s="173"/>
      <c r="F617" s="173"/>
      <c r="G617" s="17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 ht="15.75" customHeight="1">
      <c r="A618" s="4"/>
      <c r="B618" s="4"/>
      <c r="C618" s="173"/>
      <c r="D618" s="173"/>
      <c r="E618" s="173"/>
      <c r="F618" s="173"/>
      <c r="G618" s="17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 ht="15.75" customHeight="1">
      <c r="A619" s="4"/>
      <c r="B619" s="4"/>
      <c r="C619" s="173"/>
      <c r="D619" s="173"/>
      <c r="E619" s="173"/>
      <c r="F619" s="173"/>
      <c r="G619" s="17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 ht="15.75" customHeight="1">
      <c r="A620" s="4"/>
      <c r="B620" s="4"/>
      <c r="C620" s="173"/>
      <c r="D620" s="173"/>
      <c r="E620" s="173"/>
      <c r="F620" s="173"/>
      <c r="G620" s="17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 ht="15.75" customHeight="1">
      <c r="A621" s="4"/>
      <c r="B621" s="4"/>
      <c r="C621" s="173"/>
      <c r="D621" s="173"/>
      <c r="E621" s="173"/>
      <c r="F621" s="173"/>
      <c r="G621" s="17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 ht="15.75" customHeight="1">
      <c r="A622" s="4"/>
      <c r="B622" s="4"/>
      <c r="C622" s="173"/>
      <c r="D622" s="173"/>
      <c r="E622" s="173"/>
      <c r="F622" s="173"/>
      <c r="G622" s="17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 ht="15.75" customHeight="1">
      <c r="A623" s="4"/>
      <c r="B623" s="4"/>
      <c r="C623" s="173"/>
      <c r="D623" s="173"/>
      <c r="E623" s="173"/>
      <c r="F623" s="173"/>
      <c r="G623" s="17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 ht="15.75" customHeight="1">
      <c r="A624" s="4"/>
      <c r="B624" s="4"/>
      <c r="C624" s="173"/>
      <c r="D624" s="173"/>
      <c r="E624" s="173"/>
      <c r="F624" s="173"/>
      <c r="G624" s="17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 ht="15.75" customHeight="1">
      <c r="A625" s="4"/>
      <c r="B625" s="4"/>
      <c r="C625" s="173"/>
      <c r="D625" s="173"/>
      <c r="E625" s="173"/>
      <c r="F625" s="173"/>
      <c r="G625" s="17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 ht="15.75" customHeight="1">
      <c r="A626" s="4"/>
      <c r="B626" s="4"/>
      <c r="C626" s="173"/>
      <c r="D626" s="173"/>
      <c r="E626" s="173"/>
      <c r="F626" s="173"/>
      <c r="G626" s="17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 ht="15.75" customHeight="1">
      <c r="A627" s="4"/>
      <c r="B627" s="4"/>
      <c r="C627" s="173"/>
      <c r="D627" s="173"/>
      <c r="E627" s="173"/>
      <c r="F627" s="173"/>
      <c r="G627" s="17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 ht="15.75" customHeight="1">
      <c r="A628" s="4"/>
      <c r="B628" s="4"/>
      <c r="C628" s="173"/>
      <c r="D628" s="173"/>
      <c r="E628" s="173"/>
      <c r="F628" s="173"/>
      <c r="G628" s="17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 ht="15.75" customHeight="1">
      <c r="A629" s="4"/>
      <c r="B629" s="4"/>
      <c r="C629" s="173"/>
      <c r="D629" s="173"/>
      <c r="E629" s="173"/>
      <c r="F629" s="173"/>
      <c r="G629" s="17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 ht="15.75" customHeight="1">
      <c r="A630" s="4"/>
      <c r="B630" s="4"/>
      <c r="C630" s="173"/>
      <c r="D630" s="173"/>
      <c r="E630" s="173"/>
      <c r="F630" s="173"/>
      <c r="G630" s="17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 ht="15.75" customHeight="1">
      <c r="A631" s="4"/>
      <c r="B631" s="4"/>
      <c r="C631" s="173"/>
      <c r="D631" s="173"/>
      <c r="E631" s="173"/>
      <c r="F631" s="173"/>
      <c r="G631" s="17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 ht="15.75" customHeight="1">
      <c r="A632" s="4"/>
      <c r="B632" s="4"/>
      <c r="C632" s="173"/>
      <c r="D632" s="173"/>
      <c r="E632" s="173"/>
      <c r="F632" s="173"/>
      <c r="G632" s="17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 ht="15.75" customHeight="1">
      <c r="A633" s="4"/>
      <c r="B633" s="4"/>
      <c r="C633" s="173"/>
      <c r="D633" s="173"/>
      <c r="E633" s="173"/>
      <c r="F633" s="173"/>
      <c r="G633" s="17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 ht="15.75" customHeight="1">
      <c r="A634" s="4"/>
      <c r="B634" s="4"/>
      <c r="C634" s="173"/>
      <c r="D634" s="173"/>
      <c r="E634" s="173"/>
      <c r="F634" s="173"/>
      <c r="G634" s="17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 ht="15.75" customHeight="1">
      <c r="A635" s="4"/>
      <c r="B635" s="4"/>
      <c r="C635" s="173"/>
      <c r="D635" s="173"/>
      <c r="E635" s="173"/>
      <c r="F635" s="173"/>
      <c r="G635" s="17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 ht="15.75" customHeight="1">
      <c r="A636" s="4"/>
      <c r="B636" s="4"/>
      <c r="C636" s="173"/>
      <c r="D636" s="173"/>
      <c r="E636" s="173"/>
      <c r="F636" s="173"/>
      <c r="G636" s="17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 ht="15.75" customHeight="1">
      <c r="A637" s="4"/>
      <c r="B637" s="4"/>
      <c r="C637" s="173"/>
      <c r="D637" s="173"/>
      <c r="E637" s="173"/>
      <c r="F637" s="173"/>
      <c r="G637" s="17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 ht="15.75" customHeight="1">
      <c r="A638" s="4"/>
      <c r="B638" s="4"/>
      <c r="C638" s="173"/>
      <c r="D638" s="173"/>
      <c r="E638" s="173"/>
      <c r="F638" s="173"/>
      <c r="G638" s="17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 ht="15.75" customHeight="1">
      <c r="A639" s="4"/>
      <c r="B639" s="4"/>
      <c r="C639" s="173"/>
      <c r="D639" s="173"/>
      <c r="E639" s="173"/>
      <c r="F639" s="173"/>
      <c r="G639" s="17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 ht="15.75" customHeight="1">
      <c r="A640" s="4"/>
      <c r="B640" s="4"/>
      <c r="C640" s="173"/>
      <c r="D640" s="173"/>
      <c r="E640" s="173"/>
      <c r="F640" s="173"/>
      <c r="G640" s="17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 ht="15.75" customHeight="1">
      <c r="A641" s="4"/>
      <c r="B641" s="4"/>
      <c r="C641" s="173"/>
      <c r="D641" s="173"/>
      <c r="E641" s="173"/>
      <c r="F641" s="173"/>
      <c r="G641" s="17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 ht="15.75" customHeight="1">
      <c r="A642" s="4"/>
      <c r="B642" s="4"/>
      <c r="C642" s="173"/>
      <c r="D642" s="173"/>
      <c r="E642" s="173"/>
      <c r="F642" s="173"/>
      <c r="G642" s="17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 ht="15.75" customHeight="1">
      <c r="A643" s="4"/>
      <c r="B643" s="4"/>
      <c r="C643" s="173"/>
      <c r="D643" s="173"/>
      <c r="E643" s="173"/>
      <c r="F643" s="173"/>
      <c r="G643" s="17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 ht="15.75" customHeight="1">
      <c r="A644" s="4"/>
      <c r="B644" s="4"/>
      <c r="C644" s="173"/>
      <c r="D644" s="173"/>
      <c r="E644" s="173"/>
      <c r="F644" s="173"/>
      <c r="G644" s="17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 ht="15.75" customHeight="1">
      <c r="A645" s="4"/>
      <c r="B645" s="4"/>
      <c r="C645" s="173"/>
      <c r="D645" s="173"/>
      <c r="E645" s="173"/>
      <c r="F645" s="173"/>
      <c r="G645" s="17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 ht="15.75" customHeight="1">
      <c r="A646" s="4"/>
      <c r="B646" s="4"/>
      <c r="C646" s="173"/>
      <c r="D646" s="173"/>
      <c r="E646" s="173"/>
      <c r="F646" s="173"/>
      <c r="G646" s="17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 ht="15.75" customHeight="1">
      <c r="A647" s="4"/>
      <c r="B647" s="4"/>
      <c r="C647" s="173"/>
      <c r="D647" s="173"/>
      <c r="E647" s="173"/>
      <c r="F647" s="173"/>
      <c r="G647" s="17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 ht="15.75" customHeight="1">
      <c r="A648" s="4"/>
      <c r="B648" s="4"/>
      <c r="C648" s="173"/>
      <c r="D648" s="173"/>
      <c r="E648" s="173"/>
      <c r="F648" s="173"/>
      <c r="G648" s="17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 ht="15.75" customHeight="1">
      <c r="A649" s="4"/>
      <c r="B649" s="4"/>
      <c r="C649" s="173"/>
      <c r="D649" s="173"/>
      <c r="E649" s="173"/>
      <c r="F649" s="173"/>
      <c r="G649" s="17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 ht="15.75" customHeight="1">
      <c r="A650" s="4"/>
      <c r="B650" s="4"/>
      <c r="C650" s="173"/>
      <c r="D650" s="173"/>
      <c r="E650" s="173"/>
      <c r="F650" s="173"/>
      <c r="G650" s="17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 ht="15.75" customHeight="1">
      <c r="A651" s="4"/>
      <c r="B651" s="4"/>
      <c r="C651" s="173"/>
      <c r="D651" s="173"/>
      <c r="E651" s="173"/>
      <c r="F651" s="173"/>
      <c r="G651" s="17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 ht="15.75" customHeight="1">
      <c r="A652" s="4"/>
      <c r="B652" s="4"/>
      <c r="C652" s="173"/>
      <c r="D652" s="173"/>
      <c r="E652" s="173"/>
      <c r="F652" s="173"/>
      <c r="G652" s="17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 ht="15.75" customHeight="1">
      <c r="A653" s="4"/>
      <c r="B653" s="4"/>
      <c r="C653" s="173"/>
      <c r="D653" s="173"/>
      <c r="E653" s="173"/>
      <c r="F653" s="173"/>
      <c r="G653" s="17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 ht="15.75" customHeight="1">
      <c r="A654" s="4"/>
      <c r="B654" s="4"/>
      <c r="C654" s="173"/>
      <c r="D654" s="173"/>
      <c r="E654" s="173"/>
      <c r="F654" s="173"/>
      <c r="G654" s="17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 ht="15.75" customHeight="1">
      <c r="A655" s="4"/>
      <c r="B655" s="4"/>
      <c r="C655" s="173"/>
      <c r="D655" s="173"/>
      <c r="E655" s="173"/>
      <c r="F655" s="173"/>
      <c r="G655" s="17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 ht="15.75" customHeight="1">
      <c r="A656" s="4"/>
      <c r="B656" s="4"/>
      <c r="C656" s="173"/>
      <c r="D656" s="173"/>
      <c r="E656" s="173"/>
      <c r="F656" s="173"/>
      <c r="G656" s="17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 ht="15.75" customHeight="1">
      <c r="A657" s="4"/>
      <c r="B657" s="4"/>
      <c r="C657" s="173"/>
      <c r="D657" s="173"/>
      <c r="E657" s="173"/>
      <c r="F657" s="173"/>
      <c r="G657" s="17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 ht="15.75" customHeight="1">
      <c r="A658" s="4"/>
      <c r="B658" s="4"/>
      <c r="C658" s="173"/>
      <c r="D658" s="173"/>
      <c r="E658" s="173"/>
      <c r="F658" s="173"/>
      <c r="G658" s="17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 ht="15.75" customHeight="1">
      <c r="A659" s="4"/>
      <c r="B659" s="4"/>
      <c r="C659" s="173"/>
      <c r="D659" s="173"/>
      <c r="E659" s="173"/>
      <c r="F659" s="173"/>
      <c r="G659" s="17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 ht="15.75" customHeight="1">
      <c r="A660" s="4"/>
      <c r="B660" s="4"/>
      <c r="C660" s="173"/>
      <c r="D660" s="173"/>
      <c r="E660" s="173"/>
      <c r="F660" s="173"/>
      <c r="G660" s="17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 ht="15.75" customHeight="1">
      <c r="A661" s="4"/>
      <c r="B661" s="4"/>
      <c r="C661" s="173"/>
      <c r="D661" s="173"/>
      <c r="E661" s="173"/>
      <c r="F661" s="173"/>
      <c r="G661" s="17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 ht="15.75" customHeight="1">
      <c r="A662" s="4"/>
      <c r="B662" s="4"/>
      <c r="C662" s="173"/>
      <c r="D662" s="173"/>
      <c r="E662" s="173"/>
      <c r="F662" s="173"/>
      <c r="G662" s="17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 ht="15.75" customHeight="1">
      <c r="A663" s="4"/>
      <c r="B663" s="4"/>
      <c r="C663" s="173"/>
      <c r="D663" s="173"/>
      <c r="E663" s="173"/>
      <c r="F663" s="173"/>
      <c r="G663" s="17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 ht="15.75" customHeight="1">
      <c r="A664" s="4"/>
      <c r="B664" s="4"/>
      <c r="C664" s="173"/>
      <c r="D664" s="173"/>
      <c r="E664" s="173"/>
      <c r="F664" s="173"/>
      <c r="G664" s="17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 ht="15.75" customHeight="1">
      <c r="A665" s="4"/>
      <c r="B665" s="4"/>
      <c r="C665" s="173"/>
      <c r="D665" s="173"/>
      <c r="E665" s="173"/>
      <c r="F665" s="173"/>
      <c r="G665" s="17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 ht="15.75" customHeight="1">
      <c r="A666" s="4"/>
      <c r="B666" s="4"/>
      <c r="C666" s="173"/>
      <c r="D666" s="173"/>
      <c r="E666" s="173"/>
      <c r="F666" s="173"/>
      <c r="G666" s="17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 ht="15.75" customHeight="1">
      <c r="A667" s="4"/>
      <c r="B667" s="4"/>
      <c r="C667" s="173"/>
      <c r="D667" s="173"/>
      <c r="E667" s="173"/>
      <c r="F667" s="173"/>
      <c r="G667" s="17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 ht="15.75" customHeight="1">
      <c r="A668" s="4"/>
      <c r="B668" s="4"/>
      <c r="C668" s="173"/>
      <c r="D668" s="173"/>
      <c r="E668" s="173"/>
      <c r="F668" s="173"/>
      <c r="G668" s="17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 ht="15.75" customHeight="1">
      <c r="A669" s="4"/>
      <c r="B669" s="4"/>
      <c r="C669" s="173"/>
      <c r="D669" s="173"/>
      <c r="E669" s="173"/>
      <c r="F669" s="173"/>
      <c r="G669" s="17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 ht="15.75" customHeight="1">
      <c r="A670" s="4"/>
      <c r="B670" s="4"/>
      <c r="C670" s="173"/>
      <c r="D670" s="173"/>
      <c r="E670" s="173"/>
      <c r="F670" s="173"/>
      <c r="G670" s="17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 ht="15.75" customHeight="1">
      <c r="A671" s="4"/>
      <c r="B671" s="4"/>
      <c r="C671" s="173"/>
      <c r="D671" s="173"/>
      <c r="E671" s="173"/>
      <c r="F671" s="173"/>
      <c r="G671" s="17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 ht="15.75" customHeight="1">
      <c r="A672" s="4"/>
      <c r="B672" s="4"/>
      <c r="C672" s="173"/>
      <c r="D672" s="173"/>
      <c r="E672" s="173"/>
      <c r="F672" s="173"/>
      <c r="G672" s="17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 ht="15.75" customHeight="1">
      <c r="A673" s="4"/>
      <c r="B673" s="4"/>
      <c r="C673" s="173"/>
      <c r="D673" s="173"/>
      <c r="E673" s="173"/>
      <c r="F673" s="173"/>
      <c r="G673" s="17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 ht="15.75" customHeight="1">
      <c r="A674" s="4"/>
      <c r="B674" s="4"/>
      <c r="C674" s="173"/>
      <c r="D674" s="173"/>
      <c r="E674" s="173"/>
      <c r="F674" s="173"/>
      <c r="G674" s="17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 ht="15.75" customHeight="1">
      <c r="A675" s="4"/>
      <c r="B675" s="4"/>
      <c r="C675" s="173"/>
      <c r="D675" s="173"/>
      <c r="E675" s="173"/>
      <c r="F675" s="173"/>
      <c r="G675" s="17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 ht="15.75" customHeight="1">
      <c r="A676" s="4"/>
      <c r="B676" s="4"/>
      <c r="C676" s="173"/>
      <c r="D676" s="173"/>
      <c r="E676" s="173"/>
      <c r="F676" s="173"/>
      <c r="G676" s="17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 ht="15.75" customHeight="1">
      <c r="A677" s="4"/>
      <c r="B677" s="4"/>
      <c r="C677" s="173"/>
      <c r="D677" s="173"/>
      <c r="E677" s="173"/>
      <c r="F677" s="173"/>
      <c r="G677" s="17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 ht="15.75" customHeight="1">
      <c r="A678" s="4"/>
      <c r="B678" s="4"/>
      <c r="C678" s="173"/>
      <c r="D678" s="173"/>
      <c r="E678" s="173"/>
      <c r="F678" s="173"/>
      <c r="G678" s="17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 ht="15.75" customHeight="1">
      <c r="A679" s="4"/>
      <c r="B679" s="4"/>
      <c r="C679" s="173"/>
      <c r="D679" s="173"/>
      <c r="E679" s="173"/>
      <c r="F679" s="173"/>
      <c r="G679" s="17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 ht="15.75" customHeight="1">
      <c r="A680" s="4"/>
      <c r="B680" s="4"/>
      <c r="C680" s="173"/>
      <c r="D680" s="173"/>
      <c r="E680" s="173"/>
      <c r="F680" s="173"/>
      <c r="G680" s="17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 ht="15.75" customHeight="1">
      <c r="A681" s="4"/>
      <c r="B681" s="4"/>
      <c r="C681" s="173"/>
      <c r="D681" s="173"/>
      <c r="E681" s="173"/>
      <c r="F681" s="173"/>
      <c r="G681" s="17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 ht="15.75" customHeight="1">
      <c r="A682" s="4"/>
      <c r="B682" s="4"/>
      <c r="C682" s="173"/>
      <c r="D682" s="173"/>
      <c r="E682" s="173"/>
      <c r="F682" s="173"/>
      <c r="G682" s="17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 ht="15.75" customHeight="1">
      <c r="A683" s="4"/>
      <c r="B683" s="4"/>
      <c r="C683" s="173"/>
      <c r="D683" s="173"/>
      <c r="E683" s="173"/>
      <c r="F683" s="173"/>
      <c r="G683" s="17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 ht="15.75" customHeight="1">
      <c r="A684" s="4"/>
      <c r="B684" s="4"/>
      <c r="C684" s="173"/>
      <c r="D684" s="173"/>
      <c r="E684" s="173"/>
      <c r="F684" s="173"/>
      <c r="G684" s="17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 ht="15.75" customHeight="1">
      <c r="A685" s="4"/>
      <c r="B685" s="4"/>
      <c r="C685" s="173"/>
      <c r="D685" s="173"/>
      <c r="E685" s="173"/>
      <c r="F685" s="173"/>
      <c r="G685" s="17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 ht="15.75" customHeight="1">
      <c r="A686" s="4"/>
      <c r="B686" s="4"/>
      <c r="C686" s="173"/>
      <c r="D686" s="173"/>
      <c r="E686" s="173"/>
      <c r="F686" s="173"/>
      <c r="G686" s="17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 ht="15.75" customHeight="1">
      <c r="A687" s="4"/>
      <c r="B687" s="4"/>
      <c r="C687" s="173"/>
      <c r="D687" s="173"/>
      <c r="E687" s="173"/>
      <c r="F687" s="173"/>
      <c r="G687" s="17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</row>
    <row r="688" ht="15.75" customHeight="1">
      <c r="A688" s="4"/>
      <c r="B688" s="4"/>
      <c r="C688" s="173"/>
      <c r="D688" s="173"/>
      <c r="E688" s="173"/>
      <c r="F688" s="173"/>
      <c r="G688" s="17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 ht="15.75" customHeight="1">
      <c r="A689" s="4"/>
      <c r="B689" s="4"/>
      <c r="C689" s="173"/>
      <c r="D689" s="173"/>
      <c r="E689" s="173"/>
      <c r="F689" s="173"/>
      <c r="G689" s="17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 ht="15.75" customHeight="1">
      <c r="A690" s="4"/>
      <c r="B690" s="4"/>
      <c r="C690" s="173"/>
      <c r="D690" s="173"/>
      <c r="E690" s="173"/>
      <c r="F690" s="173"/>
      <c r="G690" s="17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 ht="15.75" customHeight="1">
      <c r="A691" s="4"/>
      <c r="B691" s="4"/>
      <c r="C691" s="173"/>
      <c r="D691" s="173"/>
      <c r="E691" s="173"/>
      <c r="F691" s="173"/>
      <c r="G691" s="17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 ht="15.75" customHeight="1">
      <c r="A692" s="4"/>
      <c r="B692" s="4"/>
      <c r="C692" s="173"/>
      <c r="D692" s="173"/>
      <c r="E692" s="173"/>
      <c r="F692" s="173"/>
      <c r="G692" s="17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 ht="15.75" customHeight="1">
      <c r="A693" s="4"/>
      <c r="B693" s="4"/>
      <c r="C693" s="173"/>
      <c r="D693" s="173"/>
      <c r="E693" s="173"/>
      <c r="F693" s="173"/>
      <c r="G693" s="17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 ht="15.75" customHeight="1">
      <c r="A694" s="4"/>
      <c r="B694" s="4"/>
      <c r="C694" s="173"/>
      <c r="D694" s="173"/>
      <c r="E694" s="173"/>
      <c r="F694" s="173"/>
      <c r="G694" s="17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 ht="15.75" customHeight="1">
      <c r="A695" s="4"/>
      <c r="B695" s="4"/>
      <c r="C695" s="173"/>
      <c r="D695" s="173"/>
      <c r="E695" s="173"/>
      <c r="F695" s="173"/>
      <c r="G695" s="17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 ht="15.75" customHeight="1">
      <c r="A696" s="4"/>
      <c r="B696" s="4"/>
      <c r="C696" s="173"/>
      <c r="D696" s="173"/>
      <c r="E696" s="173"/>
      <c r="F696" s="173"/>
      <c r="G696" s="17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 ht="15.75" customHeight="1">
      <c r="A697" s="4"/>
      <c r="B697" s="4"/>
      <c r="C697" s="173"/>
      <c r="D697" s="173"/>
      <c r="E697" s="173"/>
      <c r="F697" s="173"/>
      <c r="G697" s="17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 ht="15.75" customHeight="1">
      <c r="A698" s="4"/>
      <c r="B698" s="4"/>
      <c r="C698" s="173"/>
      <c r="D698" s="173"/>
      <c r="E698" s="173"/>
      <c r="F698" s="173"/>
      <c r="G698" s="17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 ht="15.75" customHeight="1">
      <c r="A699" s="4"/>
      <c r="B699" s="4"/>
      <c r="C699" s="173"/>
      <c r="D699" s="173"/>
      <c r="E699" s="173"/>
      <c r="F699" s="173"/>
      <c r="G699" s="17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 ht="15.75" customHeight="1">
      <c r="A700" s="4"/>
      <c r="B700" s="4"/>
      <c r="C700" s="173"/>
      <c r="D700" s="173"/>
      <c r="E700" s="173"/>
      <c r="F700" s="173"/>
      <c r="G700" s="17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 ht="15.75" customHeight="1">
      <c r="A701" s="4"/>
      <c r="B701" s="4"/>
      <c r="C701" s="173"/>
      <c r="D701" s="173"/>
      <c r="E701" s="173"/>
      <c r="F701" s="173"/>
      <c r="G701" s="17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 ht="15.75" customHeight="1">
      <c r="A702" s="4"/>
      <c r="B702" s="4"/>
      <c r="C702" s="173"/>
      <c r="D702" s="173"/>
      <c r="E702" s="173"/>
      <c r="F702" s="173"/>
      <c r="G702" s="17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 ht="15.75" customHeight="1">
      <c r="A703" s="4"/>
      <c r="B703" s="4"/>
      <c r="C703" s="173"/>
      <c r="D703" s="173"/>
      <c r="E703" s="173"/>
      <c r="F703" s="173"/>
      <c r="G703" s="17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 ht="15.75" customHeight="1">
      <c r="A704" s="4"/>
      <c r="B704" s="4"/>
      <c r="C704" s="173"/>
      <c r="D704" s="173"/>
      <c r="E704" s="173"/>
      <c r="F704" s="173"/>
      <c r="G704" s="17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 ht="15.75" customHeight="1">
      <c r="A705" s="4"/>
      <c r="B705" s="4"/>
      <c r="C705" s="173"/>
      <c r="D705" s="173"/>
      <c r="E705" s="173"/>
      <c r="F705" s="173"/>
      <c r="G705" s="17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 ht="15.75" customHeight="1">
      <c r="A706" s="4"/>
      <c r="B706" s="4"/>
      <c r="C706" s="173"/>
      <c r="D706" s="173"/>
      <c r="E706" s="173"/>
      <c r="F706" s="173"/>
      <c r="G706" s="17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 ht="15.75" customHeight="1">
      <c r="A707" s="4"/>
      <c r="B707" s="4"/>
      <c r="C707" s="173"/>
      <c r="D707" s="173"/>
      <c r="E707" s="173"/>
      <c r="F707" s="173"/>
      <c r="G707" s="17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 ht="15.75" customHeight="1">
      <c r="A708" s="4"/>
      <c r="B708" s="4"/>
      <c r="C708" s="173"/>
      <c r="D708" s="173"/>
      <c r="E708" s="173"/>
      <c r="F708" s="173"/>
      <c r="G708" s="17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 ht="15.75" customHeight="1">
      <c r="A709" s="4"/>
      <c r="B709" s="4"/>
      <c r="C709" s="173"/>
      <c r="D709" s="173"/>
      <c r="E709" s="173"/>
      <c r="F709" s="173"/>
      <c r="G709" s="17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 ht="15.75" customHeight="1">
      <c r="A710" s="4"/>
      <c r="B710" s="4"/>
      <c r="C710" s="173"/>
      <c r="D710" s="173"/>
      <c r="E710" s="173"/>
      <c r="F710" s="173"/>
      <c r="G710" s="17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 ht="15.75" customHeight="1">
      <c r="A711" s="4"/>
      <c r="B711" s="4"/>
      <c r="C711" s="173"/>
      <c r="D711" s="173"/>
      <c r="E711" s="173"/>
      <c r="F711" s="173"/>
      <c r="G711" s="17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 ht="15.75" customHeight="1">
      <c r="A712" s="4"/>
      <c r="B712" s="4"/>
      <c r="C712" s="173"/>
      <c r="D712" s="173"/>
      <c r="E712" s="173"/>
      <c r="F712" s="173"/>
      <c r="G712" s="17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 ht="15.75" customHeight="1">
      <c r="A713" s="4"/>
      <c r="B713" s="4"/>
      <c r="C713" s="173"/>
      <c r="D713" s="173"/>
      <c r="E713" s="173"/>
      <c r="F713" s="173"/>
      <c r="G713" s="17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 ht="15.75" customHeight="1">
      <c r="A714" s="4"/>
      <c r="B714" s="4"/>
      <c r="C714" s="173"/>
      <c r="D714" s="173"/>
      <c r="E714" s="173"/>
      <c r="F714" s="173"/>
      <c r="G714" s="17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 ht="15.75" customHeight="1">
      <c r="A715" s="4"/>
      <c r="B715" s="4"/>
      <c r="C715" s="173"/>
      <c r="D715" s="173"/>
      <c r="E715" s="173"/>
      <c r="F715" s="173"/>
      <c r="G715" s="17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 ht="15.75" customHeight="1">
      <c r="A716" s="4"/>
      <c r="B716" s="4"/>
      <c r="C716" s="173"/>
      <c r="D716" s="173"/>
      <c r="E716" s="173"/>
      <c r="F716" s="173"/>
      <c r="G716" s="17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 ht="15.75" customHeight="1">
      <c r="A717" s="4"/>
      <c r="B717" s="4"/>
      <c r="C717" s="173"/>
      <c r="D717" s="173"/>
      <c r="E717" s="173"/>
      <c r="F717" s="173"/>
      <c r="G717" s="17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 ht="15.75" customHeight="1">
      <c r="A718" s="4"/>
      <c r="B718" s="4"/>
      <c r="C718" s="173"/>
      <c r="D718" s="173"/>
      <c r="E718" s="173"/>
      <c r="F718" s="173"/>
      <c r="G718" s="17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 ht="15.75" customHeight="1">
      <c r="A719" s="4"/>
      <c r="B719" s="4"/>
      <c r="C719" s="173"/>
      <c r="D719" s="173"/>
      <c r="E719" s="173"/>
      <c r="F719" s="173"/>
      <c r="G719" s="17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 ht="15.75" customHeight="1">
      <c r="A720" s="4"/>
      <c r="B720" s="4"/>
      <c r="C720" s="173"/>
      <c r="D720" s="173"/>
      <c r="E720" s="173"/>
      <c r="F720" s="173"/>
      <c r="G720" s="17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 ht="15.75" customHeight="1">
      <c r="A721" s="4"/>
      <c r="B721" s="4"/>
      <c r="C721" s="173"/>
      <c r="D721" s="173"/>
      <c r="E721" s="173"/>
      <c r="F721" s="173"/>
      <c r="G721" s="17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 ht="15.75" customHeight="1">
      <c r="A722" s="4"/>
      <c r="B722" s="4"/>
      <c r="C722" s="173"/>
      <c r="D722" s="173"/>
      <c r="E722" s="173"/>
      <c r="F722" s="173"/>
      <c r="G722" s="17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 ht="15.75" customHeight="1">
      <c r="A723" s="4"/>
      <c r="B723" s="4"/>
      <c r="C723" s="173"/>
      <c r="D723" s="173"/>
      <c r="E723" s="173"/>
      <c r="F723" s="173"/>
      <c r="G723" s="17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 ht="15.75" customHeight="1">
      <c r="A724" s="4"/>
      <c r="B724" s="4"/>
      <c r="C724" s="173"/>
      <c r="D724" s="173"/>
      <c r="E724" s="173"/>
      <c r="F724" s="173"/>
      <c r="G724" s="17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 ht="15.75" customHeight="1">
      <c r="A725" s="4"/>
      <c r="B725" s="4"/>
      <c r="C725" s="173"/>
      <c r="D725" s="173"/>
      <c r="E725" s="173"/>
      <c r="F725" s="173"/>
      <c r="G725" s="17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 ht="15.75" customHeight="1">
      <c r="A726" s="4"/>
      <c r="B726" s="4"/>
      <c r="C726" s="173"/>
      <c r="D726" s="173"/>
      <c r="E726" s="173"/>
      <c r="F726" s="173"/>
      <c r="G726" s="17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 ht="15.75" customHeight="1">
      <c r="A727" s="4"/>
      <c r="B727" s="4"/>
      <c r="C727" s="173"/>
      <c r="D727" s="173"/>
      <c r="E727" s="173"/>
      <c r="F727" s="173"/>
      <c r="G727" s="17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 ht="15.75" customHeight="1">
      <c r="A728" s="4"/>
      <c r="B728" s="4"/>
      <c r="C728" s="173"/>
      <c r="D728" s="173"/>
      <c r="E728" s="173"/>
      <c r="F728" s="173"/>
      <c r="G728" s="17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 ht="15.75" customHeight="1">
      <c r="A729" s="4"/>
      <c r="B729" s="4"/>
      <c r="C729" s="173"/>
      <c r="D729" s="173"/>
      <c r="E729" s="173"/>
      <c r="F729" s="173"/>
      <c r="G729" s="17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 ht="15.75" customHeight="1">
      <c r="A730" s="4"/>
      <c r="B730" s="4"/>
      <c r="C730" s="173"/>
      <c r="D730" s="173"/>
      <c r="E730" s="173"/>
      <c r="F730" s="173"/>
      <c r="G730" s="17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 ht="15.75" customHeight="1">
      <c r="A731" s="4"/>
      <c r="B731" s="4"/>
      <c r="C731" s="173"/>
      <c r="D731" s="173"/>
      <c r="E731" s="173"/>
      <c r="F731" s="173"/>
      <c r="G731" s="17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 ht="15.75" customHeight="1">
      <c r="A732" s="4"/>
      <c r="B732" s="4"/>
      <c r="C732" s="173"/>
      <c r="D732" s="173"/>
      <c r="E732" s="173"/>
      <c r="F732" s="173"/>
      <c r="G732" s="17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 ht="15.75" customHeight="1">
      <c r="A733" s="4"/>
      <c r="B733" s="4"/>
      <c r="C733" s="173"/>
      <c r="D733" s="173"/>
      <c r="E733" s="173"/>
      <c r="F733" s="173"/>
      <c r="G733" s="17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 ht="15.75" customHeight="1">
      <c r="A734" s="4"/>
      <c r="B734" s="4"/>
      <c r="C734" s="173"/>
      <c r="D734" s="173"/>
      <c r="E734" s="173"/>
      <c r="F734" s="173"/>
      <c r="G734" s="17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 ht="15.75" customHeight="1">
      <c r="A735" s="4"/>
      <c r="B735" s="4"/>
      <c r="C735" s="173"/>
      <c r="D735" s="173"/>
      <c r="E735" s="173"/>
      <c r="F735" s="173"/>
      <c r="G735" s="17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 ht="15.75" customHeight="1">
      <c r="A736" s="4"/>
      <c r="B736" s="4"/>
      <c r="C736" s="173"/>
      <c r="D736" s="173"/>
      <c r="E736" s="173"/>
      <c r="F736" s="173"/>
      <c r="G736" s="17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 ht="15.75" customHeight="1">
      <c r="A737" s="4"/>
      <c r="B737" s="4"/>
      <c r="C737" s="173"/>
      <c r="D737" s="173"/>
      <c r="E737" s="173"/>
      <c r="F737" s="173"/>
      <c r="G737" s="17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 ht="15.75" customHeight="1">
      <c r="A738" s="4"/>
      <c r="B738" s="4"/>
      <c r="C738" s="173"/>
      <c r="D738" s="173"/>
      <c r="E738" s="173"/>
      <c r="F738" s="173"/>
      <c r="G738" s="17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 ht="15.75" customHeight="1">
      <c r="A739" s="4"/>
      <c r="B739" s="4"/>
      <c r="C739" s="173"/>
      <c r="D739" s="173"/>
      <c r="E739" s="173"/>
      <c r="F739" s="173"/>
      <c r="G739" s="17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 ht="15.75" customHeight="1">
      <c r="A740" s="4"/>
      <c r="B740" s="4"/>
      <c r="C740" s="173"/>
      <c r="D740" s="173"/>
      <c r="E740" s="173"/>
      <c r="F740" s="173"/>
      <c r="G740" s="17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 ht="15.75" customHeight="1">
      <c r="A741" s="4"/>
      <c r="B741" s="4"/>
      <c r="C741" s="173"/>
      <c r="D741" s="173"/>
      <c r="E741" s="173"/>
      <c r="F741" s="173"/>
      <c r="G741" s="17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 ht="15.75" customHeight="1">
      <c r="A742" s="4"/>
      <c r="B742" s="4"/>
      <c r="C742" s="173"/>
      <c r="D742" s="173"/>
      <c r="E742" s="173"/>
      <c r="F742" s="173"/>
      <c r="G742" s="17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 ht="15.75" customHeight="1">
      <c r="A743" s="4"/>
      <c r="B743" s="4"/>
      <c r="C743" s="173"/>
      <c r="D743" s="173"/>
      <c r="E743" s="173"/>
      <c r="F743" s="173"/>
      <c r="G743" s="17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 ht="15.75" customHeight="1">
      <c r="A744" s="4"/>
      <c r="B744" s="4"/>
      <c r="C744" s="173"/>
      <c r="D744" s="173"/>
      <c r="E744" s="173"/>
      <c r="F744" s="173"/>
      <c r="G744" s="17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 ht="15.75" customHeight="1">
      <c r="A745" s="4"/>
      <c r="B745" s="4"/>
      <c r="C745" s="173"/>
      <c r="D745" s="173"/>
      <c r="E745" s="173"/>
      <c r="F745" s="173"/>
      <c r="G745" s="17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 ht="15.75" customHeight="1">
      <c r="A746" s="4"/>
      <c r="B746" s="4"/>
      <c r="C746" s="173"/>
      <c r="D746" s="173"/>
      <c r="E746" s="173"/>
      <c r="F746" s="173"/>
      <c r="G746" s="17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 ht="15.75" customHeight="1">
      <c r="A747" s="4"/>
      <c r="B747" s="4"/>
      <c r="C747" s="173"/>
      <c r="D747" s="173"/>
      <c r="E747" s="173"/>
      <c r="F747" s="173"/>
      <c r="G747" s="17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 ht="15.75" customHeight="1">
      <c r="A748" s="4"/>
      <c r="B748" s="4"/>
      <c r="C748" s="173"/>
      <c r="D748" s="173"/>
      <c r="E748" s="173"/>
      <c r="F748" s="173"/>
      <c r="G748" s="17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 ht="15.75" customHeight="1">
      <c r="A749" s="4"/>
      <c r="B749" s="4"/>
      <c r="C749" s="173"/>
      <c r="D749" s="173"/>
      <c r="E749" s="173"/>
      <c r="F749" s="173"/>
      <c r="G749" s="17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 ht="15.75" customHeight="1">
      <c r="A750" s="4"/>
      <c r="B750" s="4"/>
      <c r="C750" s="173"/>
      <c r="D750" s="173"/>
      <c r="E750" s="173"/>
      <c r="F750" s="173"/>
      <c r="G750" s="17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 ht="15.75" customHeight="1">
      <c r="A751" s="4"/>
      <c r="B751" s="4"/>
      <c r="C751" s="173"/>
      <c r="D751" s="173"/>
      <c r="E751" s="173"/>
      <c r="F751" s="173"/>
      <c r="G751" s="17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 ht="15.75" customHeight="1">
      <c r="A752" s="4"/>
      <c r="B752" s="4"/>
      <c r="C752" s="173"/>
      <c r="D752" s="173"/>
      <c r="E752" s="173"/>
      <c r="F752" s="173"/>
      <c r="G752" s="17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 ht="15.75" customHeight="1">
      <c r="A753" s="4"/>
      <c r="B753" s="4"/>
      <c r="C753" s="173"/>
      <c r="D753" s="173"/>
      <c r="E753" s="173"/>
      <c r="F753" s="173"/>
      <c r="G753" s="17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 ht="15.75" customHeight="1">
      <c r="A754" s="4"/>
      <c r="B754" s="4"/>
      <c r="C754" s="173"/>
      <c r="D754" s="173"/>
      <c r="E754" s="173"/>
      <c r="F754" s="173"/>
      <c r="G754" s="17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 ht="15.75" customHeight="1">
      <c r="A755" s="4"/>
      <c r="B755" s="4"/>
      <c r="C755" s="173"/>
      <c r="D755" s="173"/>
      <c r="E755" s="173"/>
      <c r="F755" s="173"/>
      <c r="G755" s="17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 ht="15.75" customHeight="1">
      <c r="A756" s="4"/>
      <c r="B756" s="4"/>
      <c r="C756" s="173"/>
      <c r="D756" s="173"/>
      <c r="E756" s="173"/>
      <c r="F756" s="173"/>
      <c r="G756" s="17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 ht="15.75" customHeight="1">
      <c r="A757" s="4"/>
      <c r="B757" s="4"/>
      <c r="C757" s="173"/>
      <c r="D757" s="173"/>
      <c r="E757" s="173"/>
      <c r="F757" s="173"/>
      <c r="G757" s="17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 ht="15.75" customHeight="1">
      <c r="A758" s="4"/>
      <c r="B758" s="4"/>
      <c r="C758" s="173"/>
      <c r="D758" s="173"/>
      <c r="E758" s="173"/>
      <c r="F758" s="173"/>
      <c r="G758" s="17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 ht="15.75" customHeight="1">
      <c r="A759" s="4"/>
      <c r="B759" s="4"/>
      <c r="C759" s="173"/>
      <c r="D759" s="173"/>
      <c r="E759" s="173"/>
      <c r="F759" s="173"/>
      <c r="G759" s="17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 ht="15.75" customHeight="1">
      <c r="A760" s="4"/>
      <c r="B760" s="4"/>
      <c r="C760" s="173"/>
      <c r="D760" s="173"/>
      <c r="E760" s="173"/>
      <c r="F760" s="173"/>
      <c r="G760" s="17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 ht="15.75" customHeight="1">
      <c r="A761" s="4"/>
      <c r="B761" s="4"/>
      <c r="C761" s="173"/>
      <c r="D761" s="173"/>
      <c r="E761" s="173"/>
      <c r="F761" s="173"/>
      <c r="G761" s="17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 ht="15.75" customHeight="1">
      <c r="A762" s="4"/>
      <c r="B762" s="4"/>
      <c r="C762" s="173"/>
      <c r="D762" s="173"/>
      <c r="E762" s="173"/>
      <c r="F762" s="173"/>
      <c r="G762" s="17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 ht="15.75" customHeight="1">
      <c r="A763" s="4"/>
      <c r="B763" s="4"/>
      <c r="C763" s="173"/>
      <c r="D763" s="173"/>
      <c r="E763" s="173"/>
      <c r="F763" s="173"/>
      <c r="G763" s="17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 ht="15.75" customHeight="1">
      <c r="A764" s="4"/>
      <c r="B764" s="4"/>
      <c r="C764" s="173"/>
      <c r="D764" s="173"/>
      <c r="E764" s="173"/>
      <c r="F764" s="173"/>
      <c r="G764" s="17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 ht="15.75" customHeight="1">
      <c r="A765" s="4"/>
      <c r="B765" s="4"/>
      <c r="C765" s="173"/>
      <c r="D765" s="173"/>
      <c r="E765" s="173"/>
      <c r="F765" s="173"/>
      <c r="G765" s="17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 ht="15.75" customHeight="1">
      <c r="A766" s="4"/>
      <c r="B766" s="4"/>
      <c r="C766" s="173"/>
      <c r="D766" s="173"/>
      <c r="E766" s="173"/>
      <c r="F766" s="173"/>
      <c r="G766" s="17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 ht="15.75" customHeight="1">
      <c r="A767" s="4"/>
      <c r="B767" s="4"/>
      <c r="C767" s="173"/>
      <c r="D767" s="173"/>
      <c r="E767" s="173"/>
      <c r="F767" s="173"/>
      <c r="G767" s="17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 ht="15.75" customHeight="1">
      <c r="A768" s="4"/>
      <c r="B768" s="4"/>
      <c r="C768" s="173"/>
      <c r="D768" s="173"/>
      <c r="E768" s="173"/>
      <c r="F768" s="173"/>
      <c r="G768" s="17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 ht="15.75" customHeight="1">
      <c r="A769" s="4"/>
      <c r="B769" s="4"/>
      <c r="C769" s="173"/>
      <c r="D769" s="173"/>
      <c r="E769" s="173"/>
      <c r="F769" s="173"/>
      <c r="G769" s="17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 ht="15.75" customHeight="1">
      <c r="A770" s="4"/>
      <c r="B770" s="4"/>
      <c r="C770" s="173"/>
      <c r="D770" s="173"/>
      <c r="E770" s="173"/>
      <c r="F770" s="173"/>
      <c r="G770" s="17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 ht="15.75" customHeight="1">
      <c r="A771" s="4"/>
      <c r="B771" s="4"/>
      <c r="C771" s="173"/>
      <c r="D771" s="173"/>
      <c r="E771" s="173"/>
      <c r="F771" s="173"/>
      <c r="G771" s="17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 ht="15.75" customHeight="1">
      <c r="A772" s="4"/>
      <c r="B772" s="4"/>
      <c r="C772" s="173"/>
      <c r="D772" s="173"/>
      <c r="E772" s="173"/>
      <c r="F772" s="173"/>
      <c r="G772" s="17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 ht="15.75" customHeight="1">
      <c r="A773" s="4"/>
      <c r="B773" s="4"/>
      <c r="C773" s="173"/>
      <c r="D773" s="173"/>
      <c r="E773" s="173"/>
      <c r="F773" s="173"/>
      <c r="G773" s="17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 ht="15.75" customHeight="1">
      <c r="A774" s="4"/>
      <c r="B774" s="4"/>
      <c r="C774" s="173"/>
      <c r="D774" s="173"/>
      <c r="E774" s="173"/>
      <c r="F774" s="173"/>
      <c r="G774" s="17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 ht="15.75" customHeight="1">
      <c r="A775" s="4"/>
      <c r="B775" s="4"/>
      <c r="C775" s="173"/>
      <c r="D775" s="173"/>
      <c r="E775" s="173"/>
      <c r="F775" s="173"/>
      <c r="G775" s="17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 ht="15.75" customHeight="1">
      <c r="A776" s="4"/>
      <c r="B776" s="4"/>
      <c r="C776" s="173"/>
      <c r="D776" s="173"/>
      <c r="E776" s="173"/>
      <c r="F776" s="173"/>
      <c r="G776" s="17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 ht="15.75" customHeight="1">
      <c r="A777" s="4"/>
      <c r="B777" s="4"/>
      <c r="C777" s="173"/>
      <c r="D777" s="173"/>
      <c r="E777" s="173"/>
      <c r="F777" s="173"/>
      <c r="G777" s="17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 ht="15.75" customHeight="1">
      <c r="A778" s="4"/>
      <c r="B778" s="4"/>
      <c r="C778" s="173"/>
      <c r="D778" s="173"/>
      <c r="E778" s="173"/>
      <c r="F778" s="173"/>
      <c r="G778" s="17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 ht="15.75" customHeight="1">
      <c r="A779" s="4"/>
      <c r="B779" s="4"/>
      <c r="C779" s="173"/>
      <c r="D779" s="173"/>
      <c r="E779" s="173"/>
      <c r="F779" s="173"/>
      <c r="G779" s="17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 ht="15.75" customHeight="1">
      <c r="A780" s="4"/>
      <c r="B780" s="4"/>
      <c r="C780" s="173"/>
      <c r="D780" s="173"/>
      <c r="E780" s="173"/>
      <c r="F780" s="173"/>
      <c r="G780" s="17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 ht="15.75" customHeight="1">
      <c r="A781" s="4"/>
      <c r="B781" s="4"/>
      <c r="C781" s="173"/>
      <c r="D781" s="173"/>
      <c r="E781" s="173"/>
      <c r="F781" s="173"/>
      <c r="G781" s="17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 ht="15.75" customHeight="1">
      <c r="A782" s="4"/>
      <c r="B782" s="4"/>
      <c r="C782" s="173"/>
      <c r="D782" s="173"/>
      <c r="E782" s="173"/>
      <c r="F782" s="173"/>
      <c r="G782" s="17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 ht="15.75" customHeight="1">
      <c r="A783" s="4"/>
      <c r="B783" s="4"/>
      <c r="C783" s="173"/>
      <c r="D783" s="173"/>
      <c r="E783" s="173"/>
      <c r="F783" s="173"/>
      <c r="G783" s="17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 ht="15.75" customHeight="1">
      <c r="A784" s="4"/>
      <c r="B784" s="4"/>
      <c r="C784" s="173"/>
      <c r="D784" s="173"/>
      <c r="E784" s="173"/>
      <c r="F784" s="173"/>
      <c r="G784" s="17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 ht="15.75" customHeight="1">
      <c r="A785" s="4"/>
      <c r="B785" s="4"/>
      <c r="C785" s="173"/>
      <c r="D785" s="173"/>
      <c r="E785" s="173"/>
      <c r="F785" s="173"/>
      <c r="G785" s="17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 ht="15.75" customHeight="1">
      <c r="A786" s="4"/>
      <c r="B786" s="4"/>
      <c r="C786" s="173"/>
      <c r="D786" s="173"/>
      <c r="E786" s="173"/>
      <c r="F786" s="173"/>
      <c r="G786" s="17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 ht="15.75" customHeight="1">
      <c r="A787" s="4"/>
      <c r="B787" s="4"/>
      <c r="C787" s="173"/>
      <c r="D787" s="173"/>
      <c r="E787" s="173"/>
      <c r="F787" s="173"/>
      <c r="G787" s="17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 ht="15.75" customHeight="1">
      <c r="A788" s="4"/>
      <c r="B788" s="4"/>
      <c r="C788" s="173"/>
      <c r="D788" s="173"/>
      <c r="E788" s="173"/>
      <c r="F788" s="173"/>
      <c r="G788" s="17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 ht="15.75" customHeight="1">
      <c r="A789" s="4"/>
      <c r="B789" s="4"/>
      <c r="C789" s="173"/>
      <c r="D789" s="173"/>
      <c r="E789" s="173"/>
      <c r="F789" s="173"/>
      <c r="G789" s="17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 ht="15.75" customHeight="1">
      <c r="A790" s="4"/>
      <c r="B790" s="4"/>
      <c r="C790" s="173"/>
      <c r="D790" s="173"/>
      <c r="E790" s="173"/>
      <c r="F790" s="173"/>
      <c r="G790" s="17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 ht="15.75" customHeight="1">
      <c r="A791" s="4"/>
      <c r="B791" s="4"/>
      <c r="C791" s="173"/>
      <c r="D791" s="173"/>
      <c r="E791" s="173"/>
      <c r="F791" s="173"/>
      <c r="G791" s="17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 ht="15.75" customHeight="1">
      <c r="A792" s="4"/>
      <c r="B792" s="4"/>
      <c r="C792" s="173"/>
      <c r="D792" s="173"/>
      <c r="E792" s="173"/>
      <c r="F792" s="173"/>
      <c r="G792" s="17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 ht="15.75" customHeight="1">
      <c r="A793" s="4"/>
      <c r="B793" s="4"/>
      <c r="C793" s="173"/>
      <c r="D793" s="173"/>
      <c r="E793" s="173"/>
      <c r="F793" s="173"/>
      <c r="G793" s="17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 ht="15.75" customHeight="1">
      <c r="A794" s="4"/>
      <c r="B794" s="4"/>
      <c r="C794" s="173"/>
      <c r="D794" s="173"/>
      <c r="E794" s="173"/>
      <c r="F794" s="173"/>
      <c r="G794" s="17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 ht="15.75" customHeight="1">
      <c r="A795" s="4"/>
      <c r="B795" s="4"/>
      <c r="C795" s="173"/>
      <c r="D795" s="173"/>
      <c r="E795" s="173"/>
      <c r="F795" s="173"/>
      <c r="G795" s="17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 ht="15.75" customHeight="1">
      <c r="A796" s="4"/>
      <c r="B796" s="4"/>
      <c r="C796" s="173"/>
      <c r="D796" s="173"/>
      <c r="E796" s="173"/>
      <c r="F796" s="173"/>
      <c r="G796" s="17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 ht="15.75" customHeight="1">
      <c r="A797" s="4"/>
      <c r="B797" s="4"/>
      <c r="C797" s="173"/>
      <c r="D797" s="173"/>
      <c r="E797" s="173"/>
      <c r="F797" s="173"/>
      <c r="G797" s="17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 ht="15.75" customHeight="1">
      <c r="A798" s="4"/>
      <c r="B798" s="4"/>
      <c r="C798" s="173"/>
      <c r="D798" s="173"/>
      <c r="E798" s="173"/>
      <c r="F798" s="173"/>
      <c r="G798" s="17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 ht="15.75" customHeight="1">
      <c r="A799" s="4"/>
      <c r="B799" s="4"/>
      <c r="C799" s="173"/>
      <c r="D799" s="173"/>
      <c r="E799" s="173"/>
      <c r="F799" s="173"/>
      <c r="G799" s="17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 ht="15.75" customHeight="1">
      <c r="A800" s="4"/>
      <c r="B800" s="4"/>
      <c r="C800" s="173"/>
      <c r="D800" s="173"/>
      <c r="E800" s="173"/>
      <c r="F800" s="173"/>
      <c r="G800" s="17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 ht="15.75" customHeight="1">
      <c r="A801" s="4"/>
      <c r="B801" s="4"/>
      <c r="C801" s="173"/>
      <c r="D801" s="173"/>
      <c r="E801" s="173"/>
      <c r="F801" s="173"/>
      <c r="G801" s="17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 ht="15.75" customHeight="1">
      <c r="A802" s="4"/>
      <c r="B802" s="4"/>
      <c r="C802" s="173"/>
      <c r="D802" s="173"/>
      <c r="E802" s="173"/>
      <c r="F802" s="173"/>
      <c r="G802" s="17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 ht="15.75" customHeight="1">
      <c r="A803" s="4"/>
      <c r="B803" s="4"/>
      <c r="C803" s="173"/>
      <c r="D803" s="173"/>
      <c r="E803" s="173"/>
      <c r="F803" s="173"/>
      <c r="G803" s="17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 ht="15.75" customHeight="1">
      <c r="A804" s="4"/>
      <c r="B804" s="4"/>
      <c r="C804" s="173"/>
      <c r="D804" s="173"/>
      <c r="E804" s="173"/>
      <c r="F804" s="173"/>
      <c r="G804" s="17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 ht="15.75" customHeight="1">
      <c r="A805" s="4"/>
      <c r="B805" s="4"/>
      <c r="C805" s="173"/>
      <c r="D805" s="173"/>
      <c r="E805" s="173"/>
      <c r="F805" s="173"/>
      <c r="G805" s="17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 ht="15.75" customHeight="1">
      <c r="A806" s="4"/>
      <c r="B806" s="4"/>
      <c r="C806" s="173"/>
      <c r="D806" s="173"/>
      <c r="E806" s="173"/>
      <c r="F806" s="173"/>
      <c r="G806" s="17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 ht="15.75" customHeight="1">
      <c r="A807" s="4"/>
      <c r="B807" s="4"/>
      <c r="C807" s="173"/>
      <c r="D807" s="173"/>
      <c r="E807" s="173"/>
      <c r="F807" s="173"/>
      <c r="G807" s="17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 ht="15.75" customHeight="1">
      <c r="A808" s="4"/>
      <c r="B808" s="4"/>
      <c r="C808" s="173"/>
      <c r="D808" s="173"/>
      <c r="E808" s="173"/>
      <c r="F808" s="173"/>
      <c r="G808" s="17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 ht="15.75" customHeight="1">
      <c r="A809" s="4"/>
      <c r="B809" s="4"/>
      <c r="C809" s="173"/>
      <c r="D809" s="173"/>
      <c r="E809" s="173"/>
      <c r="F809" s="173"/>
      <c r="G809" s="17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 ht="15.75" customHeight="1">
      <c r="A810" s="4"/>
      <c r="B810" s="4"/>
      <c r="C810" s="173"/>
      <c r="D810" s="173"/>
      <c r="E810" s="173"/>
      <c r="F810" s="173"/>
      <c r="G810" s="17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 ht="15.75" customHeight="1">
      <c r="A811" s="4"/>
      <c r="B811" s="4"/>
      <c r="C811" s="173"/>
      <c r="D811" s="173"/>
      <c r="E811" s="173"/>
      <c r="F811" s="173"/>
      <c r="G811" s="17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 ht="15.75" customHeight="1">
      <c r="A812" s="4"/>
      <c r="B812" s="4"/>
      <c r="C812" s="173"/>
      <c r="D812" s="173"/>
      <c r="E812" s="173"/>
      <c r="F812" s="173"/>
      <c r="G812" s="17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 ht="15.75" customHeight="1">
      <c r="A813" s="4"/>
      <c r="B813" s="4"/>
      <c r="C813" s="173"/>
      <c r="D813" s="173"/>
      <c r="E813" s="173"/>
      <c r="F813" s="173"/>
      <c r="G813" s="17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 ht="15.75" customHeight="1">
      <c r="A814" s="4"/>
      <c r="B814" s="4"/>
      <c r="C814" s="173"/>
      <c r="D814" s="173"/>
      <c r="E814" s="173"/>
      <c r="F814" s="173"/>
      <c r="G814" s="17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 ht="15.75" customHeight="1">
      <c r="A815" s="4"/>
      <c r="B815" s="4"/>
      <c r="C815" s="173"/>
      <c r="D815" s="173"/>
      <c r="E815" s="173"/>
      <c r="F815" s="173"/>
      <c r="G815" s="17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 ht="15.75" customHeight="1">
      <c r="A816" s="4"/>
      <c r="B816" s="4"/>
      <c r="C816" s="173"/>
      <c r="D816" s="173"/>
      <c r="E816" s="173"/>
      <c r="F816" s="173"/>
      <c r="G816" s="17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 ht="15.75" customHeight="1">
      <c r="A817" s="4"/>
      <c r="B817" s="4"/>
      <c r="C817" s="173"/>
      <c r="D817" s="173"/>
      <c r="E817" s="173"/>
      <c r="F817" s="173"/>
      <c r="G817" s="17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 ht="15.75" customHeight="1">
      <c r="A818" s="4"/>
      <c r="B818" s="4"/>
      <c r="C818" s="173"/>
      <c r="D818" s="173"/>
      <c r="E818" s="173"/>
      <c r="F818" s="173"/>
      <c r="G818" s="17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 ht="15.75" customHeight="1">
      <c r="A819" s="4"/>
      <c r="B819" s="4"/>
      <c r="C819" s="173"/>
      <c r="D819" s="173"/>
      <c r="E819" s="173"/>
      <c r="F819" s="173"/>
      <c r="G819" s="17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 ht="15.75" customHeight="1">
      <c r="A820" s="4"/>
      <c r="B820" s="4"/>
      <c r="C820" s="173"/>
      <c r="D820" s="173"/>
      <c r="E820" s="173"/>
      <c r="F820" s="173"/>
      <c r="G820" s="17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 ht="15.75" customHeight="1">
      <c r="A821" s="4"/>
      <c r="B821" s="4"/>
      <c r="C821" s="173"/>
      <c r="D821" s="173"/>
      <c r="E821" s="173"/>
      <c r="F821" s="173"/>
      <c r="G821" s="17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 ht="15.75" customHeight="1">
      <c r="A822" s="4"/>
      <c r="B822" s="4"/>
      <c r="C822" s="173"/>
      <c r="D822" s="173"/>
      <c r="E822" s="173"/>
      <c r="F822" s="173"/>
      <c r="G822" s="17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 ht="15.75" customHeight="1">
      <c r="A823" s="4"/>
      <c r="B823" s="4"/>
      <c r="C823" s="173"/>
      <c r="D823" s="173"/>
      <c r="E823" s="173"/>
      <c r="F823" s="173"/>
      <c r="G823" s="17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 ht="15.75" customHeight="1">
      <c r="A824" s="4"/>
      <c r="B824" s="4"/>
      <c r="C824" s="173"/>
      <c r="D824" s="173"/>
      <c r="E824" s="173"/>
      <c r="F824" s="173"/>
      <c r="G824" s="17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 ht="15.75" customHeight="1">
      <c r="A825" s="4"/>
      <c r="B825" s="4"/>
      <c r="C825" s="173"/>
      <c r="D825" s="173"/>
      <c r="E825" s="173"/>
      <c r="F825" s="173"/>
      <c r="G825" s="17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 ht="15.75" customHeight="1">
      <c r="A826" s="4"/>
      <c r="B826" s="4"/>
      <c r="C826" s="173"/>
      <c r="D826" s="173"/>
      <c r="E826" s="173"/>
      <c r="F826" s="173"/>
      <c r="G826" s="17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 ht="15.75" customHeight="1">
      <c r="A827" s="4"/>
      <c r="B827" s="4"/>
      <c r="C827" s="173"/>
      <c r="D827" s="173"/>
      <c r="E827" s="173"/>
      <c r="F827" s="173"/>
      <c r="G827" s="17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 ht="15.75" customHeight="1">
      <c r="A828" s="4"/>
      <c r="B828" s="4"/>
      <c r="C828" s="173"/>
      <c r="D828" s="173"/>
      <c r="E828" s="173"/>
      <c r="F828" s="173"/>
      <c r="G828" s="17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 ht="15.75" customHeight="1">
      <c r="A829" s="4"/>
      <c r="B829" s="4"/>
      <c r="C829" s="173"/>
      <c r="D829" s="173"/>
      <c r="E829" s="173"/>
      <c r="F829" s="173"/>
      <c r="G829" s="17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 ht="15.75" customHeight="1">
      <c r="A830" s="4"/>
      <c r="B830" s="4"/>
      <c r="C830" s="173"/>
      <c r="D830" s="173"/>
      <c r="E830" s="173"/>
      <c r="F830" s="173"/>
      <c r="G830" s="17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 ht="15.75" customHeight="1">
      <c r="A831" s="4"/>
      <c r="B831" s="4"/>
      <c r="C831" s="173"/>
      <c r="D831" s="173"/>
      <c r="E831" s="173"/>
      <c r="F831" s="173"/>
      <c r="G831" s="17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 ht="15.75" customHeight="1">
      <c r="A832" s="4"/>
      <c r="B832" s="4"/>
      <c r="C832" s="173"/>
      <c r="D832" s="173"/>
      <c r="E832" s="173"/>
      <c r="F832" s="173"/>
      <c r="G832" s="17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 ht="15.75" customHeight="1">
      <c r="A833" s="4"/>
      <c r="B833" s="4"/>
      <c r="C833" s="173"/>
      <c r="D833" s="173"/>
      <c r="E833" s="173"/>
      <c r="F833" s="173"/>
      <c r="G833" s="17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 ht="15.75" customHeight="1">
      <c r="A834" s="4"/>
      <c r="B834" s="4"/>
      <c r="C834" s="173"/>
      <c r="D834" s="173"/>
      <c r="E834" s="173"/>
      <c r="F834" s="173"/>
      <c r="G834" s="17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 ht="15.75" customHeight="1">
      <c r="A835" s="4"/>
      <c r="B835" s="4"/>
      <c r="C835" s="173"/>
      <c r="D835" s="173"/>
      <c r="E835" s="173"/>
      <c r="F835" s="173"/>
      <c r="G835" s="17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 ht="15.75" customHeight="1">
      <c r="A836" s="4"/>
      <c r="B836" s="4"/>
      <c r="C836" s="173"/>
      <c r="D836" s="173"/>
      <c r="E836" s="173"/>
      <c r="F836" s="173"/>
      <c r="G836" s="17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 ht="15.75" customHeight="1">
      <c r="A837" s="4"/>
      <c r="B837" s="4"/>
      <c r="C837" s="173"/>
      <c r="D837" s="173"/>
      <c r="E837" s="173"/>
      <c r="F837" s="173"/>
      <c r="G837" s="17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 ht="15.75" customHeight="1">
      <c r="A838" s="4"/>
      <c r="B838" s="4"/>
      <c r="C838" s="173"/>
      <c r="D838" s="173"/>
      <c r="E838" s="173"/>
      <c r="F838" s="173"/>
      <c r="G838" s="17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 ht="15.75" customHeight="1">
      <c r="A839" s="4"/>
      <c r="B839" s="4"/>
      <c r="C839" s="173"/>
      <c r="D839" s="173"/>
      <c r="E839" s="173"/>
      <c r="F839" s="173"/>
      <c r="G839" s="17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 ht="15.75" customHeight="1">
      <c r="A840" s="4"/>
      <c r="B840" s="4"/>
      <c r="C840" s="173"/>
      <c r="D840" s="173"/>
      <c r="E840" s="173"/>
      <c r="F840" s="173"/>
      <c r="G840" s="17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 ht="15.75" customHeight="1">
      <c r="A841" s="4"/>
      <c r="B841" s="4"/>
      <c r="C841" s="173"/>
      <c r="D841" s="173"/>
      <c r="E841" s="173"/>
      <c r="F841" s="173"/>
      <c r="G841" s="17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 ht="15.75" customHeight="1">
      <c r="A842" s="4"/>
      <c r="B842" s="4"/>
      <c r="C842" s="173"/>
      <c r="D842" s="173"/>
      <c r="E842" s="173"/>
      <c r="F842" s="173"/>
      <c r="G842" s="17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 ht="15.75" customHeight="1">
      <c r="A843" s="4"/>
      <c r="B843" s="4"/>
      <c r="C843" s="173"/>
      <c r="D843" s="173"/>
      <c r="E843" s="173"/>
      <c r="F843" s="173"/>
      <c r="G843" s="17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 ht="15.75" customHeight="1">
      <c r="A844" s="4"/>
      <c r="B844" s="4"/>
      <c r="C844" s="173"/>
      <c r="D844" s="173"/>
      <c r="E844" s="173"/>
      <c r="F844" s="173"/>
      <c r="G844" s="17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 ht="15.75" customHeight="1">
      <c r="A845" s="4"/>
      <c r="B845" s="4"/>
      <c r="C845" s="173"/>
      <c r="D845" s="173"/>
      <c r="E845" s="173"/>
      <c r="F845" s="173"/>
      <c r="G845" s="17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 ht="15.75" customHeight="1">
      <c r="A846" s="4"/>
      <c r="B846" s="4"/>
      <c r="C846" s="173"/>
      <c r="D846" s="173"/>
      <c r="E846" s="173"/>
      <c r="F846" s="173"/>
      <c r="G846" s="17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 ht="15.75" customHeight="1">
      <c r="A847" s="4"/>
      <c r="B847" s="4"/>
      <c r="C847" s="173"/>
      <c r="D847" s="173"/>
      <c r="E847" s="173"/>
      <c r="F847" s="173"/>
      <c r="G847" s="17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 ht="15.75" customHeight="1">
      <c r="A848" s="4"/>
      <c r="B848" s="4"/>
      <c r="C848" s="173"/>
      <c r="D848" s="173"/>
      <c r="E848" s="173"/>
      <c r="F848" s="173"/>
      <c r="G848" s="17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 ht="15.75" customHeight="1">
      <c r="A849" s="4"/>
      <c r="B849" s="4"/>
      <c r="C849" s="173"/>
      <c r="D849" s="173"/>
      <c r="E849" s="173"/>
      <c r="F849" s="173"/>
      <c r="G849" s="17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 ht="15.75" customHeight="1">
      <c r="A850" s="4"/>
      <c r="B850" s="4"/>
      <c r="C850" s="173"/>
      <c r="D850" s="173"/>
      <c r="E850" s="173"/>
      <c r="F850" s="173"/>
      <c r="G850" s="17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 ht="15.75" customHeight="1">
      <c r="A851" s="4"/>
      <c r="B851" s="4"/>
      <c r="C851" s="173"/>
      <c r="D851" s="173"/>
      <c r="E851" s="173"/>
      <c r="F851" s="173"/>
      <c r="G851" s="17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 ht="15.75" customHeight="1">
      <c r="A852" s="4"/>
      <c r="B852" s="4"/>
      <c r="C852" s="173"/>
      <c r="D852" s="173"/>
      <c r="E852" s="173"/>
      <c r="F852" s="173"/>
      <c r="G852" s="17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 ht="15.75" customHeight="1">
      <c r="A853" s="4"/>
      <c r="B853" s="4"/>
      <c r="C853" s="173"/>
      <c r="D853" s="173"/>
      <c r="E853" s="173"/>
      <c r="F853" s="173"/>
      <c r="G853" s="17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 ht="15.75" customHeight="1">
      <c r="A854" s="4"/>
      <c r="B854" s="4"/>
      <c r="C854" s="173"/>
      <c r="D854" s="173"/>
      <c r="E854" s="173"/>
      <c r="F854" s="173"/>
      <c r="G854" s="17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 ht="15.75" customHeight="1">
      <c r="A855" s="4"/>
      <c r="B855" s="4"/>
      <c r="C855" s="173"/>
      <c r="D855" s="173"/>
      <c r="E855" s="173"/>
      <c r="F855" s="173"/>
      <c r="G855" s="17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 ht="15.75" customHeight="1">
      <c r="A856" s="4"/>
      <c r="B856" s="4"/>
      <c r="C856" s="173"/>
      <c r="D856" s="173"/>
      <c r="E856" s="173"/>
      <c r="F856" s="173"/>
      <c r="G856" s="17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 ht="15.75" customHeight="1">
      <c r="A857" s="4"/>
      <c r="B857" s="4"/>
      <c r="C857" s="173"/>
      <c r="D857" s="173"/>
      <c r="E857" s="173"/>
      <c r="F857" s="173"/>
      <c r="G857" s="17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 ht="15.75" customHeight="1">
      <c r="A858" s="4"/>
      <c r="B858" s="4"/>
      <c r="C858" s="173"/>
      <c r="D858" s="173"/>
      <c r="E858" s="173"/>
      <c r="F858" s="173"/>
      <c r="G858" s="17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 ht="15.75" customHeight="1">
      <c r="A859" s="4"/>
      <c r="B859" s="4"/>
      <c r="C859" s="173"/>
      <c r="D859" s="173"/>
      <c r="E859" s="173"/>
      <c r="F859" s="173"/>
      <c r="G859" s="17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 ht="15.75" customHeight="1">
      <c r="A860" s="4"/>
      <c r="B860" s="4"/>
      <c r="C860" s="173"/>
      <c r="D860" s="173"/>
      <c r="E860" s="173"/>
      <c r="F860" s="173"/>
      <c r="G860" s="17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 ht="15.75" customHeight="1">
      <c r="A861" s="4"/>
      <c r="B861" s="4"/>
      <c r="C861" s="173"/>
      <c r="D861" s="173"/>
      <c r="E861" s="173"/>
      <c r="F861" s="173"/>
      <c r="G861" s="17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 ht="15.75" customHeight="1">
      <c r="A862" s="4"/>
      <c r="B862" s="4"/>
      <c r="C862" s="173"/>
      <c r="D862" s="173"/>
      <c r="E862" s="173"/>
      <c r="F862" s="173"/>
      <c r="G862" s="17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 ht="15.75" customHeight="1">
      <c r="A863" s="4"/>
      <c r="B863" s="4"/>
      <c r="C863" s="173"/>
      <c r="D863" s="173"/>
      <c r="E863" s="173"/>
      <c r="F863" s="173"/>
      <c r="G863" s="17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 ht="15.75" customHeight="1">
      <c r="A864" s="4"/>
      <c r="B864" s="4"/>
      <c r="C864" s="173"/>
      <c r="D864" s="173"/>
      <c r="E864" s="173"/>
      <c r="F864" s="173"/>
      <c r="G864" s="17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 ht="15.75" customHeight="1">
      <c r="A865" s="4"/>
      <c r="B865" s="4"/>
      <c r="C865" s="173"/>
      <c r="D865" s="173"/>
      <c r="E865" s="173"/>
      <c r="F865" s="173"/>
      <c r="G865" s="17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 ht="15.75" customHeight="1">
      <c r="A866" s="4"/>
      <c r="B866" s="4"/>
      <c r="C866" s="173"/>
      <c r="D866" s="173"/>
      <c r="E866" s="173"/>
      <c r="F866" s="173"/>
      <c r="G866" s="17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 ht="15.75" customHeight="1">
      <c r="A867" s="4"/>
      <c r="B867" s="4"/>
      <c r="C867" s="173"/>
      <c r="D867" s="173"/>
      <c r="E867" s="173"/>
      <c r="F867" s="173"/>
      <c r="G867" s="17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 ht="15.75" customHeight="1">
      <c r="A868" s="4"/>
      <c r="B868" s="4"/>
      <c r="C868" s="173"/>
      <c r="D868" s="173"/>
      <c r="E868" s="173"/>
      <c r="F868" s="173"/>
      <c r="G868" s="17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 ht="15.75" customHeight="1">
      <c r="A869" s="4"/>
      <c r="B869" s="4"/>
      <c r="C869" s="173"/>
      <c r="D869" s="173"/>
      <c r="E869" s="173"/>
      <c r="F869" s="173"/>
      <c r="G869" s="17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 ht="15.75" customHeight="1">
      <c r="A870" s="4"/>
      <c r="B870" s="4"/>
      <c r="C870" s="173"/>
      <c r="D870" s="173"/>
      <c r="E870" s="173"/>
      <c r="F870" s="173"/>
      <c r="G870" s="17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 ht="15.75" customHeight="1">
      <c r="A871" s="4"/>
      <c r="B871" s="4"/>
      <c r="C871" s="173"/>
      <c r="D871" s="173"/>
      <c r="E871" s="173"/>
      <c r="F871" s="173"/>
      <c r="G871" s="17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 ht="15.75" customHeight="1">
      <c r="A872" s="4"/>
      <c r="B872" s="4"/>
      <c r="C872" s="173"/>
      <c r="D872" s="173"/>
      <c r="E872" s="173"/>
      <c r="F872" s="173"/>
      <c r="G872" s="17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 ht="15.75" customHeight="1">
      <c r="A873" s="4"/>
      <c r="B873" s="4"/>
      <c r="C873" s="173"/>
      <c r="D873" s="173"/>
      <c r="E873" s="173"/>
      <c r="F873" s="173"/>
      <c r="G873" s="17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 ht="15.75" customHeight="1">
      <c r="A874" s="4"/>
      <c r="B874" s="4"/>
      <c r="C874" s="173"/>
      <c r="D874" s="173"/>
      <c r="E874" s="173"/>
      <c r="F874" s="173"/>
      <c r="G874" s="17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 ht="15.75" customHeight="1">
      <c r="A875" s="4"/>
      <c r="B875" s="4"/>
      <c r="C875" s="173"/>
      <c r="D875" s="173"/>
      <c r="E875" s="173"/>
      <c r="F875" s="173"/>
      <c r="G875" s="17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 ht="15.75" customHeight="1">
      <c r="A876" s="4"/>
      <c r="B876" s="4"/>
      <c r="C876" s="173"/>
      <c r="D876" s="173"/>
      <c r="E876" s="173"/>
      <c r="F876" s="173"/>
      <c r="G876" s="17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 ht="15.75" customHeight="1">
      <c r="A877" s="4"/>
      <c r="B877" s="4"/>
      <c r="C877" s="173"/>
      <c r="D877" s="173"/>
      <c r="E877" s="173"/>
      <c r="F877" s="173"/>
      <c r="G877" s="17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 ht="15.75" customHeight="1">
      <c r="A878" s="4"/>
      <c r="B878" s="4"/>
      <c r="C878" s="173"/>
      <c r="D878" s="173"/>
      <c r="E878" s="173"/>
      <c r="F878" s="173"/>
      <c r="G878" s="17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 ht="15.75" customHeight="1">
      <c r="A879" s="4"/>
      <c r="B879" s="4"/>
      <c r="C879" s="173"/>
      <c r="D879" s="173"/>
      <c r="E879" s="173"/>
      <c r="F879" s="173"/>
      <c r="G879" s="17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 ht="15.75" customHeight="1">
      <c r="A880" s="4"/>
      <c r="B880" s="4"/>
      <c r="C880" s="173"/>
      <c r="D880" s="173"/>
      <c r="E880" s="173"/>
      <c r="F880" s="173"/>
      <c r="G880" s="17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 ht="15.75" customHeight="1">
      <c r="A881" s="4"/>
      <c r="B881" s="4"/>
      <c r="C881" s="173"/>
      <c r="D881" s="173"/>
      <c r="E881" s="173"/>
      <c r="F881" s="173"/>
      <c r="G881" s="17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 ht="15.75" customHeight="1">
      <c r="A882" s="4"/>
      <c r="B882" s="4"/>
      <c r="C882" s="173"/>
      <c r="D882" s="173"/>
      <c r="E882" s="173"/>
      <c r="F882" s="173"/>
      <c r="G882" s="17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 ht="15.75" customHeight="1">
      <c r="A883" s="4"/>
      <c r="B883" s="4"/>
      <c r="C883" s="173"/>
      <c r="D883" s="173"/>
      <c r="E883" s="173"/>
      <c r="F883" s="173"/>
      <c r="G883" s="17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 ht="15.75" customHeight="1">
      <c r="A884" s="4"/>
      <c r="B884" s="4"/>
      <c r="C884" s="173"/>
      <c r="D884" s="173"/>
      <c r="E884" s="173"/>
      <c r="F884" s="173"/>
      <c r="G884" s="17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 ht="15.75" customHeight="1">
      <c r="A885" s="4"/>
      <c r="B885" s="4"/>
      <c r="C885" s="173"/>
      <c r="D885" s="173"/>
      <c r="E885" s="173"/>
      <c r="F885" s="173"/>
      <c r="G885" s="17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 ht="15.75" customHeight="1">
      <c r="A886" s="4"/>
      <c r="B886" s="4"/>
      <c r="C886" s="173"/>
      <c r="D886" s="173"/>
      <c r="E886" s="173"/>
      <c r="F886" s="173"/>
      <c r="G886" s="17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 ht="15.75" customHeight="1">
      <c r="A887" s="4"/>
      <c r="B887" s="4"/>
      <c r="C887" s="173"/>
      <c r="D887" s="173"/>
      <c r="E887" s="173"/>
      <c r="F887" s="173"/>
      <c r="G887" s="17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 ht="15.75" customHeight="1">
      <c r="A888" s="4"/>
      <c r="B888" s="4"/>
      <c r="C888" s="173"/>
      <c r="D888" s="173"/>
      <c r="E888" s="173"/>
      <c r="F888" s="173"/>
      <c r="G888" s="17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 ht="15.75" customHeight="1">
      <c r="A889" s="4"/>
      <c r="B889" s="4"/>
      <c r="C889" s="173"/>
      <c r="D889" s="173"/>
      <c r="E889" s="173"/>
      <c r="F889" s="173"/>
      <c r="G889" s="17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 ht="15.75" customHeight="1">
      <c r="A890" s="4"/>
      <c r="B890" s="4"/>
      <c r="C890" s="173"/>
      <c r="D890" s="173"/>
      <c r="E890" s="173"/>
      <c r="F890" s="173"/>
      <c r="G890" s="17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 ht="15.75" customHeight="1">
      <c r="A891" s="4"/>
      <c r="B891" s="4"/>
      <c r="C891" s="173"/>
      <c r="D891" s="173"/>
      <c r="E891" s="173"/>
      <c r="F891" s="173"/>
      <c r="G891" s="17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 ht="15.75" customHeight="1">
      <c r="A892" s="4"/>
      <c r="B892" s="4"/>
      <c r="C892" s="173"/>
      <c r="D892" s="173"/>
      <c r="E892" s="173"/>
      <c r="F892" s="173"/>
      <c r="G892" s="17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 ht="15.75" customHeight="1">
      <c r="A893" s="4"/>
      <c r="B893" s="4"/>
      <c r="C893" s="173"/>
      <c r="D893" s="173"/>
      <c r="E893" s="173"/>
      <c r="F893" s="173"/>
      <c r="G893" s="17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 ht="15.75" customHeight="1">
      <c r="A894" s="4"/>
      <c r="B894" s="4"/>
      <c r="C894" s="173"/>
      <c r="D894" s="173"/>
      <c r="E894" s="173"/>
      <c r="F894" s="173"/>
      <c r="G894" s="17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 ht="15.75" customHeight="1">
      <c r="A895" s="4"/>
      <c r="B895" s="4"/>
      <c r="C895" s="173"/>
      <c r="D895" s="173"/>
      <c r="E895" s="173"/>
      <c r="F895" s="173"/>
      <c r="G895" s="17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 ht="15.75" customHeight="1">
      <c r="A896" s="4"/>
      <c r="B896" s="4"/>
      <c r="C896" s="173"/>
      <c r="D896" s="173"/>
      <c r="E896" s="173"/>
      <c r="F896" s="173"/>
      <c r="G896" s="17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 ht="15.75" customHeight="1">
      <c r="A897" s="4"/>
      <c r="B897" s="4"/>
      <c r="C897" s="173"/>
      <c r="D897" s="173"/>
      <c r="E897" s="173"/>
      <c r="F897" s="173"/>
      <c r="G897" s="17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 ht="15.75" customHeight="1">
      <c r="A898" s="4"/>
      <c r="B898" s="4"/>
      <c r="C898" s="173"/>
      <c r="D898" s="173"/>
      <c r="E898" s="173"/>
      <c r="F898" s="173"/>
      <c r="G898" s="17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 ht="15.75" customHeight="1">
      <c r="A899" s="4"/>
      <c r="B899" s="4"/>
      <c r="C899" s="173"/>
      <c r="D899" s="173"/>
      <c r="E899" s="173"/>
      <c r="F899" s="173"/>
      <c r="G899" s="17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 ht="15.75" customHeight="1">
      <c r="A900" s="4"/>
      <c r="B900" s="4"/>
      <c r="C900" s="173"/>
      <c r="D900" s="173"/>
      <c r="E900" s="173"/>
      <c r="F900" s="173"/>
      <c r="G900" s="17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 ht="15.75" customHeight="1">
      <c r="A901" s="4"/>
      <c r="B901" s="4"/>
      <c r="C901" s="173"/>
      <c r="D901" s="173"/>
      <c r="E901" s="173"/>
      <c r="F901" s="173"/>
      <c r="G901" s="17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 ht="15.75" customHeight="1">
      <c r="A902" s="4"/>
      <c r="B902" s="4"/>
      <c r="C902" s="173"/>
      <c r="D902" s="173"/>
      <c r="E902" s="173"/>
      <c r="F902" s="173"/>
      <c r="G902" s="17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 ht="15.75" customHeight="1">
      <c r="A903" s="4"/>
      <c r="B903" s="4"/>
      <c r="C903" s="173"/>
      <c r="D903" s="173"/>
      <c r="E903" s="173"/>
      <c r="F903" s="173"/>
      <c r="G903" s="17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 ht="15.75" customHeight="1">
      <c r="A904" s="4"/>
      <c r="B904" s="4"/>
      <c r="C904" s="173"/>
      <c r="D904" s="173"/>
      <c r="E904" s="173"/>
      <c r="F904" s="173"/>
      <c r="G904" s="17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 ht="15.75" customHeight="1">
      <c r="A905" s="4"/>
      <c r="B905" s="4"/>
      <c r="C905" s="173"/>
      <c r="D905" s="173"/>
      <c r="E905" s="173"/>
      <c r="F905" s="173"/>
      <c r="G905" s="17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 ht="15.75" customHeight="1">
      <c r="A906" s="4"/>
      <c r="B906" s="4"/>
      <c r="C906" s="173"/>
      <c r="D906" s="173"/>
      <c r="E906" s="173"/>
      <c r="F906" s="173"/>
      <c r="G906" s="17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 ht="15.75" customHeight="1">
      <c r="A907" s="4"/>
      <c r="B907" s="4"/>
      <c r="C907" s="173"/>
      <c r="D907" s="173"/>
      <c r="E907" s="173"/>
      <c r="F907" s="173"/>
      <c r="G907" s="17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 ht="15.75" customHeight="1">
      <c r="A908" s="4"/>
      <c r="B908" s="4"/>
      <c r="C908" s="173"/>
      <c r="D908" s="173"/>
      <c r="E908" s="173"/>
      <c r="F908" s="173"/>
      <c r="G908" s="17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 ht="15.75" customHeight="1">
      <c r="A909" s="4"/>
      <c r="B909" s="4"/>
      <c r="C909" s="173"/>
      <c r="D909" s="173"/>
      <c r="E909" s="173"/>
      <c r="F909" s="173"/>
      <c r="G909" s="17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 ht="15.75" customHeight="1">
      <c r="A910" s="4"/>
      <c r="B910" s="4"/>
      <c r="C910" s="173"/>
      <c r="D910" s="173"/>
      <c r="E910" s="173"/>
      <c r="F910" s="173"/>
      <c r="G910" s="17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 ht="15.75" customHeight="1">
      <c r="A911" s="4"/>
      <c r="B911" s="4"/>
      <c r="C911" s="173"/>
      <c r="D911" s="173"/>
      <c r="E911" s="173"/>
      <c r="F911" s="173"/>
      <c r="G911" s="17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 ht="15.75" customHeight="1">
      <c r="A912" s="4"/>
      <c r="B912" s="4"/>
      <c r="C912" s="173"/>
      <c r="D912" s="173"/>
      <c r="E912" s="173"/>
      <c r="F912" s="173"/>
      <c r="G912" s="17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 ht="15.75" customHeight="1">
      <c r="A913" s="4"/>
      <c r="B913" s="4"/>
      <c r="C913" s="173"/>
      <c r="D913" s="173"/>
      <c r="E913" s="173"/>
      <c r="F913" s="173"/>
      <c r="G913" s="17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 ht="15.75" customHeight="1">
      <c r="A914" s="4"/>
      <c r="B914" s="4"/>
      <c r="C914" s="173"/>
      <c r="D914" s="173"/>
      <c r="E914" s="173"/>
      <c r="F914" s="173"/>
      <c r="G914" s="17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 ht="15.75" customHeight="1">
      <c r="A915" s="4"/>
      <c r="B915" s="4"/>
      <c r="C915" s="173"/>
      <c r="D915" s="173"/>
      <c r="E915" s="173"/>
      <c r="F915" s="173"/>
      <c r="G915" s="17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 ht="15.75" customHeight="1">
      <c r="A916" s="4"/>
      <c r="B916" s="4"/>
      <c r="C916" s="173"/>
      <c r="D916" s="173"/>
      <c r="E916" s="173"/>
      <c r="F916" s="173"/>
      <c r="G916" s="17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 ht="15.75" customHeight="1">
      <c r="A917" s="4"/>
      <c r="B917" s="4"/>
      <c r="C917" s="173"/>
      <c r="D917" s="173"/>
      <c r="E917" s="173"/>
      <c r="F917" s="173"/>
      <c r="G917" s="17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 ht="15.75" customHeight="1">
      <c r="A918" s="4"/>
      <c r="B918" s="4"/>
      <c r="C918" s="173"/>
      <c r="D918" s="173"/>
      <c r="E918" s="173"/>
      <c r="F918" s="173"/>
      <c r="G918" s="17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 ht="15.75" customHeight="1">
      <c r="A919" s="4"/>
      <c r="B919" s="4"/>
      <c r="C919" s="173"/>
      <c r="D919" s="173"/>
      <c r="E919" s="173"/>
      <c r="F919" s="173"/>
      <c r="G919" s="17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 ht="15.75" customHeight="1">
      <c r="A920" s="4"/>
      <c r="B920" s="4"/>
      <c r="C920" s="173"/>
      <c r="D920" s="173"/>
      <c r="E920" s="173"/>
      <c r="F920" s="173"/>
      <c r="G920" s="17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 ht="15.75" customHeight="1">
      <c r="A921" s="4"/>
      <c r="B921" s="4"/>
      <c r="C921" s="173"/>
      <c r="D921" s="173"/>
      <c r="E921" s="173"/>
      <c r="F921" s="173"/>
      <c r="G921" s="17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 ht="15.75" customHeight="1">
      <c r="A922" s="4"/>
      <c r="B922" s="4"/>
      <c r="C922" s="173"/>
      <c r="D922" s="173"/>
      <c r="E922" s="173"/>
      <c r="F922" s="173"/>
      <c r="G922" s="17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 ht="15.75" customHeight="1">
      <c r="A923" s="4"/>
      <c r="B923" s="4"/>
      <c r="C923" s="173"/>
      <c r="D923" s="173"/>
      <c r="E923" s="173"/>
      <c r="F923" s="173"/>
      <c r="G923" s="17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 ht="15.75" customHeight="1">
      <c r="A924" s="4"/>
      <c r="B924" s="4"/>
      <c r="C924" s="173"/>
      <c r="D924" s="173"/>
      <c r="E924" s="173"/>
      <c r="F924" s="173"/>
      <c r="G924" s="17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 ht="15.75" customHeight="1">
      <c r="A925" s="4"/>
      <c r="B925" s="4"/>
      <c r="C925" s="173"/>
      <c r="D925" s="173"/>
      <c r="E925" s="173"/>
      <c r="F925" s="173"/>
      <c r="G925" s="17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 ht="15.75" customHeight="1">
      <c r="A926" s="4"/>
      <c r="B926" s="4"/>
      <c r="C926" s="173"/>
      <c r="D926" s="173"/>
      <c r="E926" s="173"/>
      <c r="F926" s="173"/>
      <c r="G926" s="17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 ht="15.75" customHeight="1">
      <c r="A927" s="4"/>
      <c r="B927" s="4"/>
      <c r="C927" s="173"/>
      <c r="D927" s="173"/>
      <c r="E927" s="173"/>
      <c r="F927" s="173"/>
      <c r="G927" s="17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 ht="15.75" customHeight="1">
      <c r="A928" s="4"/>
      <c r="B928" s="4"/>
      <c r="C928" s="173"/>
      <c r="D928" s="173"/>
      <c r="E928" s="173"/>
      <c r="F928" s="173"/>
      <c r="G928" s="17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 ht="15.75" customHeight="1">
      <c r="A929" s="4"/>
      <c r="B929" s="4"/>
      <c r="C929" s="173"/>
      <c r="D929" s="173"/>
      <c r="E929" s="173"/>
      <c r="F929" s="173"/>
      <c r="G929" s="17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 ht="15.75" customHeight="1">
      <c r="A930" s="4"/>
      <c r="B930" s="4"/>
      <c r="C930" s="173"/>
      <c r="D930" s="173"/>
      <c r="E930" s="173"/>
      <c r="F930" s="173"/>
      <c r="G930" s="17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 ht="15.75" customHeight="1">
      <c r="A931" s="4"/>
      <c r="B931" s="4"/>
      <c r="C931" s="173"/>
      <c r="D931" s="173"/>
      <c r="E931" s="173"/>
      <c r="F931" s="173"/>
      <c r="G931" s="17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 ht="15.75" customHeight="1">
      <c r="A932" s="4"/>
      <c r="B932" s="4"/>
      <c r="C932" s="173"/>
      <c r="D932" s="173"/>
      <c r="E932" s="173"/>
      <c r="F932" s="173"/>
      <c r="G932" s="17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 ht="15.75" customHeight="1">
      <c r="A933" s="4"/>
      <c r="B933" s="4"/>
      <c r="C933" s="173"/>
      <c r="D933" s="173"/>
      <c r="E933" s="173"/>
      <c r="F933" s="173"/>
      <c r="G933" s="17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 ht="15.75" customHeight="1">
      <c r="A934" s="4"/>
      <c r="B934" s="4"/>
      <c r="C934" s="173"/>
      <c r="D934" s="173"/>
      <c r="E934" s="173"/>
      <c r="F934" s="173"/>
      <c r="G934" s="17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 ht="15.75" customHeight="1">
      <c r="A935" s="4"/>
      <c r="B935" s="4"/>
      <c r="C935" s="173"/>
      <c r="D935" s="173"/>
      <c r="E935" s="173"/>
      <c r="F935" s="173"/>
      <c r="G935" s="17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 ht="15.75" customHeight="1">
      <c r="A936" s="4"/>
      <c r="B936" s="4"/>
      <c r="C936" s="173"/>
      <c r="D936" s="173"/>
      <c r="E936" s="173"/>
      <c r="F936" s="173"/>
      <c r="G936" s="17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 ht="15.75" customHeight="1">
      <c r="A937" s="4"/>
      <c r="B937" s="4"/>
      <c r="C937" s="173"/>
      <c r="D937" s="173"/>
      <c r="E937" s="173"/>
      <c r="F937" s="173"/>
      <c r="G937" s="17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 ht="15.75" customHeight="1">
      <c r="A938" s="4"/>
      <c r="B938" s="4"/>
      <c r="C938" s="173"/>
      <c r="D938" s="173"/>
      <c r="E938" s="173"/>
      <c r="F938" s="173"/>
      <c r="G938" s="17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 ht="15.75" customHeight="1">
      <c r="A939" s="4"/>
      <c r="B939" s="4"/>
      <c r="C939" s="173"/>
      <c r="D939" s="173"/>
      <c r="E939" s="173"/>
      <c r="F939" s="173"/>
      <c r="G939" s="17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 ht="15.75" customHeight="1">
      <c r="A940" s="4"/>
      <c r="B940" s="4"/>
      <c r="C940" s="173"/>
      <c r="D940" s="173"/>
      <c r="E940" s="173"/>
      <c r="F940" s="173"/>
      <c r="G940" s="17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 ht="15.75" customHeight="1">
      <c r="A941" s="4"/>
      <c r="B941" s="4"/>
      <c r="C941" s="173"/>
      <c r="D941" s="173"/>
      <c r="E941" s="173"/>
      <c r="F941" s="173"/>
      <c r="G941" s="17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 ht="15.75" customHeight="1">
      <c r="A942" s="4"/>
      <c r="B942" s="4"/>
      <c r="C942" s="173"/>
      <c r="D942" s="173"/>
      <c r="E942" s="173"/>
      <c r="F942" s="173"/>
      <c r="G942" s="17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 ht="15.75" customHeight="1">
      <c r="A943" s="4"/>
      <c r="B943" s="4"/>
      <c r="C943" s="173"/>
      <c r="D943" s="173"/>
      <c r="E943" s="173"/>
      <c r="F943" s="173"/>
      <c r="G943" s="17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 ht="15.75" customHeight="1">
      <c r="A944" s="4"/>
      <c r="B944" s="4"/>
      <c r="C944" s="173"/>
      <c r="D944" s="173"/>
      <c r="E944" s="173"/>
      <c r="F944" s="173"/>
      <c r="G944" s="17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 ht="15.75" customHeight="1">
      <c r="A945" s="4"/>
      <c r="B945" s="4"/>
      <c r="C945" s="173"/>
      <c r="D945" s="173"/>
      <c r="E945" s="173"/>
      <c r="F945" s="173"/>
      <c r="G945" s="17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 ht="15.75" customHeight="1">
      <c r="A946" s="4"/>
      <c r="B946" s="4"/>
      <c r="C946" s="173"/>
      <c r="D946" s="173"/>
      <c r="E946" s="173"/>
      <c r="F946" s="173"/>
      <c r="G946" s="17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 ht="15.75" customHeight="1">
      <c r="A947" s="4"/>
      <c r="B947" s="4"/>
      <c r="C947" s="173"/>
      <c r="D947" s="173"/>
      <c r="E947" s="173"/>
      <c r="F947" s="173"/>
      <c r="G947" s="17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 ht="15.75" customHeight="1">
      <c r="A948" s="4"/>
      <c r="B948" s="4"/>
      <c r="C948" s="173"/>
      <c r="D948" s="173"/>
      <c r="E948" s="173"/>
      <c r="F948" s="173"/>
      <c r="G948" s="17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 ht="15.75" customHeight="1">
      <c r="A949" s="4"/>
      <c r="B949" s="4"/>
      <c r="C949" s="173"/>
      <c r="D949" s="173"/>
      <c r="E949" s="173"/>
      <c r="F949" s="173"/>
      <c r="G949" s="17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 ht="15.75" customHeight="1">
      <c r="A950" s="4"/>
      <c r="B950" s="4"/>
      <c r="C950" s="173"/>
      <c r="D950" s="173"/>
      <c r="E950" s="173"/>
      <c r="F950" s="173"/>
      <c r="G950" s="17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 ht="15.75" customHeight="1">
      <c r="A951" s="4"/>
      <c r="B951" s="4"/>
      <c r="C951" s="173"/>
      <c r="D951" s="173"/>
      <c r="E951" s="173"/>
      <c r="F951" s="173"/>
      <c r="G951" s="17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 ht="15.75" customHeight="1">
      <c r="A952" s="4"/>
      <c r="B952" s="4"/>
      <c r="C952" s="173"/>
      <c r="D952" s="173"/>
      <c r="E952" s="173"/>
      <c r="F952" s="173"/>
      <c r="G952" s="17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 ht="15.75" customHeight="1">
      <c r="A953" s="4"/>
      <c r="B953" s="4"/>
      <c r="C953" s="173"/>
      <c r="D953" s="173"/>
      <c r="E953" s="173"/>
      <c r="F953" s="173"/>
      <c r="G953" s="17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 ht="15.75" customHeight="1">
      <c r="A954" s="4"/>
      <c r="B954" s="4"/>
      <c r="C954" s="173"/>
      <c r="D954" s="173"/>
      <c r="E954" s="173"/>
      <c r="F954" s="173"/>
      <c r="G954" s="17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 ht="15.75" customHeight="1">
      <c r="A955" s="4"/>
      <c r="B955" s="4"/>
      <c r="C955" s="173"/>
      <c r="D955" s="173"/>
      <c r="E955" s="173"/>
      <c r="F955" s="173"/>
      <c r="G955" s="17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 ht="15.75" customHeight="1">
      <c r="A956" s="4"/>
      <c r="B956" s="4"/>
      <c r="C956" s="173"/>
      <c r="D956" s="173"/>
      <c r="E956" s="173"/>
      <c r="F956" s="173"/>
      <c r="G956" s="17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 ht="15.75" customHeight="1">
      <c r="A957" s="4"/>
      <c r="B957" s="4"/>
      <c r="C957" s="173"/>
      <c r="D957" s="173"/>
      <c r="E957" s="173"/>
      <c r="F957" s="173"/>
      <c r="G957" s="17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 ht="15.75" customHeight="1">
      <c r="A958" s="4"/>
      <c r="B958" s="4"/>
      <c r="C958" s="173"/>
      <c r="D958" s="173"/>
      <c r="E958" s="173"/>
      <c r="F958" s="173"/>
      <c r="G958" s="17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 ht="15.75" customHeight="1">
      <c r="A959" s="4"/>
      <c r="B959" s="4"/>
      <c r="C959" s="173"/>
      <c r="D959" s="173"/>
      <c r="E959" s="173"/>
      <c r="F959" s="173"/>
      <c r="G959" s="17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 ht="15.75" customHeight="1">
      <c r="A960" s="4"/>
      <c r="B960" s="4"/>
      <c r="C960" s="173"/>
      <c r="D960" s="173"/>
      <c r="E960" s="173"/>
      <c r="F960" s="173"/>
      <c r="G960" s="17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 ht="15.75" customHeight="1">
      <c r="A961" s="4"/>
      <c r="B961" s="4"/>
      <c r="C961" s="173"/>
      <c r="D961" s="173"/>
      <c r="E961" s="173"/>
      <c r="F961" s="173"/>
      <c r="G961" s="17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 ht="15.75" customHeight="1">
      <c r="A962" s="4"/>
      <c r="B962" s="4"/>
      <c r="C962" s="173"/>
      <c r="D962" s="173"/>
      <c r="E962" s="173"/>
      <c r="F962" s="173"/>
      <c r="G962" s="17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 ht="15.75" customHeight="1">
      <c r="A963" s="4"/>
      <c r="B963" s="4"/>
      <c r="C963" s="173"/>
      <c r="D963" s="173"/>
      <c r="E963" s="173"/>
      <c r="F963" s="173"/>
      <c r="G963" s="17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 ht="15.75" customHeight="1">
      <c r="A964" s="4"/>
      <c r="B964" s="4"/>
      <c r="C964" s="173"/>
      <c r="D964" s="173"/>
      <c r="E964" s="173"/>
      <c r="F964" s="173"/>
      <c r="G964" s="17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 ht="15.75" customHeight="1">
      <c r="A965" s="4"/>
      <c r="B965" s="4"/>
      <c r="C965" s="173"/>
      <c r="D965" s="173"/>
      <c r="E965" s="173"/>
      <c r="F965" s="173"/>
      <c r="G965" s="17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 ht="15.75" customHeight="1">
      <c r="A966" s="4"/>
      <c r="B966" s="4"/>
      <c r="C966" s="173"/>
      <c r="D966" s="173"/>
      <c r="E966" s="173"/>
      <c r="F966" s="173"/>
      <c r="G966" s="17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 ht="15.75" customHeight="1">
      <c r="A967" s="4"/>
      <c r="B967" s="4"/>
      <c r="C967" s="173"/>
      <c r="D967" s="173"/>
      <c r="E967" s="173"/>
      <c r="F967" s="173"/>
      <c r="G967" s="17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 ht="15.75" customHeight="1">
      <c r="A968" s="4"/>
      <c r="B968" s="4"/>
      <c r="C968" s="173"/>
      <c r="D968" s="173"/>
      <c r="E968" s="173"/>
      <c r="F968" s="173"/>
      <c r="G968" s="17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 ht="15.75" customHeight="1">
      <c r="A969" s="4"/>
      <c r="B969" s="4"/>
      <c r="C969" s="173"/>
      <c r="D969" s="173"/>
      <c r="E969" s="173"/>
      <c r="F969" s="173"/>
      <c r="G969" s="17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 ht="15.75" customHeight="1">
      <c r="A970" s="4"/>
      <c r="B970" s="4"/>
      <c r="C970" s="173"/>
      <c r="D970" s="173"/>
      <c r="E970" s="173"/>
      <c r="F970" s="173"/>
      <c r="G970" s="17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 ht="15.75" customHeight="1">
      <c r="A971" s="4"/>
      <c r="B971" s="4"/>
      <c r="C971" s="173"/>
      <c r="D971" s="173"/>
      <c r="E971" s="173"/>
      <c r="F971" s="173"/>
      <c r="G971" s="17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 ht="15.75" customHeight="1">
      <c r="A972" s="4"/>
      <c r="B972" s="4"/>
      <c r="C972" s="173"/>
      <c r="D972" s="173"/>
      <c r="E972" s="173"/>
      <c r="F972" s="173"/>
      <c r="G972" s="17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 ht="15.75" customHeight="1">
      <c r="A973" s="4"/>
      <c r="B973" s="4"/>
      <c r="C973" s="173"/>
      <c r="D973" s="173"/>
      <c r="E973" s="173"/>
      <c r="F973" s="173"/>
      <c r="G973" s="17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 ht="15.75" customHeight="1">
      <c r="A974" s="4"/>
      <c r="B974" s="4"/>
      <c r="C974" s="173"/>
      <c r="D974" s="173"/>
      <c r="E974" s="173"/>
      <c r="F974" s="173"/>
      <c r="G974" s="17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 ht="15.75" customHeight="1">
      <c r="A975" s="4"/>
      <c r="B975" s="4"/>
      <c r="C975" s="173"/>
      <c r="D975" s="173"/>
      <c r="E975" s="173"/>
      <c r="F975" s="173"/>
      <c r="G975" s="17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</row>
    <row r="976" ht="15.75" customHeight="1">
      <c r="A976" s="4"/>
      <c r="B976" s="4"/>
      <c r="C976" s="173"/>
      <c r="D976" s="173"/>
      <c r="E976" s="173"/>
      <c r="F976" s="173"/>
      <c r="G976" s="17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</row>
    <row r="977" ht="15.75" customHeight="1">
      <c r="A977" s="4"/>
      <c r="B977" s="4"/>
      <c r="C977" s="173"/>
      <c r="D977" s="173"/>
      <c r="E977" s="173"/>
      <c r="F977" s="173"/>
      <c r="G977" s="17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</row>
    <row r="978" ht="15.75" customHeight="1">
      <c r="A978" s="4"/>
      <c r="B978" s="4"/>
      <c r="C978" s="173"/>
      <c r="D978" s="173"/>
      <c r="E978" s="173"/>
      <c r="F978" s="173"/>
      <c r="G978" s="17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 ht="15.75" customHeight="1">
      <c r="A979" s="4"/>
      <c r="B979" s="4"/>
      <c r="C979" s="173"/>
      <c r="D979" s="173"/>
      <c r="E979" s="173"/>
      <c r="F979" s="173"/>
      <c r="G979" s="17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 ht="15.75" customHeight="1">
      <c r="A980" s="4"/>
      <c r="B980" s="4"/>
      <c r="C980" s="173"/>
      <c r="D980" s="173"/>
      <c r="E980" s="173"/>
      <c r="F980" s="173"/>
      <c r="G980" s="17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</row>
    <row r="981" ht="15.75" customHeight="1">
      <c r="A981" s="4"/>
      <c r="B981" s="4"/>
      <c r="C981" s="173"/>
      <c r="D981" s="173"/>
      <c r="E981" s="173"/>
      <c r="F981" s="173"/>
      <c r="G981" s="17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</row>
    <row r="982" ht="15.75" customHeight="1">
      <c r="A982" s="4"/>
      <c r="B982" s="4"/>
      <c r="C982" s="173"/>
      <c r="D982" s="173"/>
      <c r="E982" s="173"/>
      <c r="F982" s="173"/>
      <c r="G982" s="17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</row>
    <row r="983" ht="15.75" customHeight="1">
      <c r="A983" s="4"/>
      <c r="B983" s="4"/>
      <c r="C983" s="173"/>
      <c r="D983" s="173"/>
      <c r="E983" s="173"/>
      <c r="F983" s="173"/>
      <c r="G983" s="17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 ht="15.75" customHeight="1">
      <c r="A984" s="4"/>
      <c r="B984" s="4"/>
      <c r="C984" s="173"/>
      <c r="D984" s="173"/>
      <c r="E984" s="173"/>
      <c r="F984" s="173"/>
      <c r="G984" s="17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 ht="15.75" customHeight="1">
      <c r="A985" s="4"/>
      <c r="B985" s="4"/>
      <c r="C985" s="173"/>
      <c r="D985" s="173"/>
      <c r="E985" s="173"/>
      <c r="F985" s="173"/>
      <c r="G985" s="17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  <row r="986" ht="15.75" customHeight="1">
      <c r="A986" s="4"/>
      <c r="B986" s="4"/>
      <c r="C986" s="173"/>
      <c r="D986" s="173"/>
      <c r="E986" s="173"/>
      <c r="F986" s="173"/>
      <c r="G986" s="17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</row>
    <row r="987" ht="15.75" customHeight="1">
      <c r="A987" s="4"/>
      <c r="B987" s="4"/>
      <c r="C987" s="173"/>
      <c r="D987" s="173"/>
      <c r="E987" s="173"/>
      <c r="F987" s="173"/>
      <c r="G987" s="17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</row>
    <row r="988" ht="15.75" customHeight="1">
      <c r="A988" s="4"/>
      <c r="B988" s="4"/>
      <c r="C988" s="173"/>
      <c r="D988" s="173"/>
      <c r="E988" s="173"/>
      <c r="F988" s="173"/>
      <c r="G988" s="17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</row>
    <row r="989" ht="15.75" customHeight="1">
      <c r="A989" s="4"/>
      <c r="B989" s="4"/>
      <c r="C989" s="173"/>
      <c r="D989" s="173"/>
      <c r="E989" s="173"/>
      <c r="F989" s="173"/>
      <c r="G989" s="17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</row>
    <row r="990" ht="15.75" customHeight="1">
      <c r="A990" s="4"/>
      <c r="B990" s="4"/>
      <c r="C990" s="173"/>
      <c r="D990" s="173"/>
      <c r="E990" s="173"/>
      <c r="F990" s="173"/>
      <c r="G990" s="17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</row>
    <row r="991" ht="15.75" customHeight="1">
      <c r="A991" s="4"/>
      <c r="B991" s="4"/>
      <c r="C991" s="173"/>
      <c r="D991" s="173"/>
      <c r="E991" s="173"/>
      <c r="F991" s="173"/>
      <c r="G991" s="17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</row>
    <row r="992" ht="15.75" customHeight="1">
      <c r="A992" s="4"/>
      <c r="B992" s="4"/>
      <c r="C992" s="173"/>
      <c r="D992" s="173"/>
      <c r="E992" s="173"/>
      <c r="F992" s="173"/>
      <c r="G992" s="17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</row>
    <row r="993" ht="15.75" customHeight="1">
      <c r="A993" s="4"/>
      <c r="B993" s="4"/>
      <c r="C993" s="173"/>
      <c r="D993" s="173"/>
      <c r="E993" s="173"/>
      <c r="F993" s="173"/>
      <c r="G993" s="17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</row>
    <row r="994" ht="15.75" customHeight="1">
      <c r="A994" s="4"/>
      <c r="B994" s="4"/>
      <c r="C994" s="173"/>
      <c r="D994" s="173"/>
      <c r="E994" s="173"/>
      <c r="F994" s="173"/>
      <c r="G994" s="17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</row>
    <row r="995" ht="15.75" customHeight="1">
      <c r="A995" s="4"/>
      <c r="B995" s="4"/>
      <c r="C995" s="173"/>
      <c r="D995" s="173"/>
      <c r="E995" s="173"/>
      <c r="F995" s="173"/>
      <c r="G995" s="17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</row>
    <row r="996" ht="15.75" customHeight="1">
      <c r="A996" s="4"/>
      <c r="B996" s="4"/>
      <c r="C996" s="173"/>
      <c r="D996" s="173"/>
      <c r="E996" s="173"/>
      <c r="F996" s="173"/>
      <c r="G996" s="17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</row>
    <row r="997" ht="15.75" customHeight="1">
      <c r="A997" s="4"/>
      <c r="B997" s="4"/>
      <c r="C997" s="173"/>
      <c r="D997" s="173"/>
      <c r="E997" s="173"/>
      <c r="F997" s="173"/>
      <c r="G997" s="17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</row>
    <row r="998" ht="15.75" customHeight="1">
      <c r="A998" s="4"/>
      <c r="B998" s="4"/>
      <c r="C998" s="173"/>
      <c r="D998" s="173"/>
      <c r="E998" s="173"/>
      <c r="F998" s="173"/>
      <c r="G998" s="17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</row>
    <row r="999" ht="15.75" customHeight="1">
      <c r="A999" s="4"/>
      <c r="B999" s="4"/>
      <c r="C999" s="173"/>
      <c r="D999" s="173"/>
      <c r="E999" s="173"/>
      <c r="F999" s="173"/>
      <c r="G999" s="17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</row>
    <row r="1000" ht="15.75" customHeight="1">
      <c r="A1000" s="4"/>
      <c r="B1000" s="4"/>
      <c r="C1000" s="173"/>
      <c r="D1000" s="173"/>
      <c r="E1000" s="173"/>
      <c r="F1000" s="173"/>
      <c r="G1000" s="17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</row>
  </sheetData>
  <mergeCells count="2">
    <mergeCell ref="C7:G7"/>
    <mergeCell ref="A130:G13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/>
  <cols>
    <col customWidth="1" min="1" max="1" width="46.13"/>
    <col customWidth="1" min="2" max="2" width="13.88"/>
    <col customWidth="1" min="3" max="3" width="12.5"/>
    <col customWidth="1" min="4" max="4" width="13.38"/>
    <col customWidth="1" min="5" max="5" width="12.38"/>
    <col customWidth="1" min="6" max="6" width="13.0"/>
    <col customWidth="1" min="7" max="18" width="10.63" outlineLevel="1"/>
    <col customWidth="1" min="19" max="19" width="11.63"/>
    <col customWidth="1" min="20" max="31" width="10.63" outlineLevel="1"/>
    <col customWidth="1" min="32" max="32" width="11.63"/>
    <col customWidth="1" min="33" max="44" width="10.63" outlineLevel="1"/>
    <col customWidth="1" min="45" max="45" width="11.63"/>
    <col customWidth="1" min="46" max="66" width="9.13"/>
  </cols>
  <sheetData>
    <row r="1">
      <c r="A1" s="1" t="s">
        <v>0</v>
      </c>
      <c r="B1" s="1"/>
      <c r="C1" s="1"/>
      <c r="D1" s="1"/>
      <c r="E1" s="1"/>
      <c r="F1" s="1"/>
      <c r="G1" s="4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61" t="s">
        <v>46</v>
      </c>
      <c r="B2" s="1"/>
      <c r="C2" s="1"/>
      <c r="D2" s="1"/>
      <c r="E2" s="1"/>
      <c r="F2" s="1"/>
      <c r="G2" s="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>
      <c r="A3" s="161" t="s">
        <v>60</v>
      </c>
      <c r="B3" s="99"/>
      <c r="C3" s="1"/>
      <c r="D3" s="1"/>
      <c r="E3" s="1"/>
      <c r="F3" s="1"/>
      <c r="G3" s="6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>
      <c r="A4" s="4"/>
      <c r="B4" s="1"/>
      <c r="C4" s="1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>
      <c r="A5" s="4"/>
      <c r="B5" s="68" t="s">
        <v>82</v>
      </c>
      <c r="C5" s="69"/>
      <c r="D5" s="69"/>
      <c r="E5" s="69"/>
      <c r="F5" s="6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>
      <c r="A6" s="70"/>
      <c r="B6" s="6">
        <v>1.0</v>
      </c>
      <c r="C6" s="6">
        <v>2.0</v>
      </c>
      <c r="D6" s="6">
        <v>3.0</v>
      </c>
      <c r="E6" s="6">
        <v>4.0</v>
      </c>
      <c r="F6" s="6">
        <v>5.0</v>
      </c>
      <c r="G6" s="7">
        <v>44562.0</v>
      </c>
      <c r="H6" s="7">
        <v>44593.0</v>
      </c>
      <c r="I6" s="7">
        <v>44621.0</v>
      </c>
      <c r="J6" s="7">
        <v>44652.0</v>
      </c>
      <c r="K6" s="7">
        <v>44682.0</v>
      </c>
      <c r="L6" s="7">
        <v>44713.0</v>
      </c>
      <c r="M6" s="7">
        <v>44743.0</v>
      </c>
      <c r="N6" s="7">
        <v>44774.0</v>
      </c>
      <c r="O6" s="7">
        <v>44805.0</v>
      </c>
      <c r="P6" s="7">
        <v>44835.0</v>
      </c>
      <c r="Q6" s="7">
        <v>44866.0</v>
      </c>
      <c r="R6" s="7">
        <v>44896.0</v>
      </c>
      <c r="S6" s="7">
        <v>44927.0</v>
      </c>
      <c r="T6" s="7">
        <v>44958.0</v>
      </c>
      <c r="U6" s="7">
        <v>44986.0</v>
      </c>
      <c r="V6" s="7">
        <v>45017.0</v>
      </c>
      <c r="W6" s="7">
        <v>45047.0</v>
      </c>
      <c r="X6" s="7">
        <v>45078.0</v>
      </c>
      <c r="Y6" s="7">
        <v>45108.0</v>
      </c>
      <c r="Z6" s="7">
        <v>45139.0</v>
      </c>
      <c r="AA6" s="7">
        <v>45170.0</v>
      </c>
      <c r="AB6" s="7">
        <v>45200.0</v>
      </c>
      <c r="AC6" s="7">
        <v>45231.0</v>
      </c>
      <c r="AD6" s="7">
        <v>45261.0</v>
      </c>
      <c r="AE6" s="7">
        <v>45292.0</v>
      </c>
      <c r="AF6" s="7">
        <v>45323.0</v>
      </c>
      <c r="AG6" s="7">
        <v>45352.0</v>
      </c>
      <c r="AH6" s="7">
        <v>45383.0</v>
      </c>
      <c r="AI6" s="7">
        <v>45413.0</v>
      </c>
      <c r="AJ6" s="7">
        <v>45444.0</v>
      </c>
      <c r="AK6" s="7">
        <v>45474.0</v>
      </c>
      <c r="AL6" s="7">
        <v>45505.0</v>
      </c>
      <c r="AM6" s="7">
        <v>45536.0</v>
      </c>
      <c r="AN6" s="7">
        <v>45566.0</v>
      </c>
      <c r="AO6" s="7">
        <v>45597.0</v>
      </c>
      <c r="AP6" s="7">
        <v>45627.0</v>
      </c>
      <c r="AQ6" s="7">
        <v>45658.0</v>
      </c>
      <c r="AR6" s="7">
        <v>45689.0</v>
      </c>
      <c r="AS6" s="7">
        <v>45717.0</v>
      </c>
      <c r="AT6" s="7">
        <v>45748.0</v>
      </c>
      <c r="AU6" s="7">
        <v>45778.0</v>
      </c>
      <c r="AV6" s="7">
        <v>45809.0</v>
      </c>
      <c r="AW6" s="7">
        <v>45839.0</v>
      </c>
      <c r="AX6" s="7">
        <v>45870.0</v>
      </c>
      <c r="AY6" s="7">
        <v>45901.0</v>
      </c>
      <c r="AZ6" s="7">
        <v>45931.0</v>
      </c>
      <c r="BA6" s="7">
        <v>45962.0</v>
      </c>
      <c r="BB6" s="7">
        <v>45992.0</v>
      </c>
      <c r="BC6" s="7">
        <v>46023.0</v>
      </c>
      <c r="BD6" s="7">
        <v>46054.0</v>
      </c>
      <c r="BE6" s="7">
        <v>46082.0</v>
      </c>
      <c r="BF6" s="7">
        <v>46113.0</v>
      </c>
      <c r="BG6" s="7">
        <v>46143.0</v>
      </c>
      <c r="BH6" s="7">
        <v>46174.0</v>
      </c>
      <c r="BI6" s="7">
        <v>46204.0</v>
      </c>
      <c r="BJ6" s="7">
        <v>46235.0</v>
      </c>
      <c r="BK6" s="7">
        <v>46266.0</v>
      </c>
      <c r="BL6" s="7">
        <v>46296.0</v>
      </c>
      <c r="BM6" s="7">
        <v>46327.0</v>
      </c>
      <c r="BN6" s="7">
        <v>46357.0</v>
      </c>
    </row>
    <row r="7">
      <c r="A7" s="94" t="s">
        <v>429</v>
      </c>
      <c r="B7" s="111"/>
      <c r="C7" s="111"/>
      <c r="D7" s="111"/>
      <c r="E7" s="111"/>
      <c r="F7" s="111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</row>
    <row r="8">
      <c r="A8" s="171" t="s">
        <v>430</v>
      </c>
      <c r="B8" s="172">
        <v>0.0</v>
      </c>
      <c r="C8" s="172">
        <f t="shared" ref="C8:F8" si="1">B8</f>
        <v>0</v>
      </c>
      <c r="D8" s="172">
        <f t="shared" si="1"/>
        <v>0</v>
      </c>
      <c r="E8" s="172">
        <f t="shared" si="1"/>
        <v>0</v>
      </c>
      <c r="F8" s="172">
        <f t="shared" si="1"/>
        <v>0</v>
      </c>
      <c r="G8" s="12">
        <f t="shared" ref="G8:R8" si="2">$B$8/12</f>
        <v>0</v>
      </c>
      <c r="H8" s="12">
        <f t="shared" si="2"/>
        <v>0</v>
      </c>
      <c r="I8" s="12">
        <f t="shared" si="2"/>
        <v>0</v>
      </c>
      <c r="J8" s="12">
        <f t="shared" si="2"/>
        <v>0</v>
      </c>
      <c r="K8" s="12">
        <f t="shared" si="2"/>
        <v>0</v>
      </c>
      <c r="L8" s="12">
        <f t="shared" si="2"/>
        <v>0</v>
      </c>
      <c r="M8" s="12">
        <f t="shared" si="2"/>
        <v>0</v>
      </c>
      <c r="N8" s="12">
        <f t="shared" si="2"/>
        <v>0</v>
      </c>
      <c r="O8" s="12">
        <f t="shared" si="2"/>
        <v>0</v>
      </c>
      <c r="P8" s="12">
        <f t="shared" si="2"/>
        <v>0</v>
      </c>
      <c r="Q8" s="12">
        <f t="shared" si="2"/>
        <v>0</v>
      </c>
      <c r="R8" s="12">
        <f t="shared" si="2"/>
        <v>0</v>
      </c>
      <c r="S8" s="12">
        <f>$C$8/12</f>
        <v>0</v>
      </c>
      <c r="T8" s="12">
        <f t="shared" ref="T8:AD8" si="3">S8</f>
        <v>0</v>
      </c>
      <c r="U8" s="12">
        <f t="shared" si="3"/>
        <v>0</v>
      </c>
      <c r="V8" s="12">
        <f t="shared" si="3"/>
        <v>0</v>
      </c>
      <c r="W8" s="12">
        <f t="shared" si="3"/>
        <v>0</v>
      </c>
      <c r="X8" s="12">
        <f t="shared" si="3"/>
        <v>0</v>
      </c>
      <c r="Y8" s="12">
        <f t="shared" si="3"/>
        <v>0</v>
      </c>
      <c r="Z8" s="12">
        <f t="shared" si="3"/>
        <v>0</v>
      </c>
      <c r="AA8" s="12">
        <f t="shared" si="3"/>
        <v>0</v>
      </c>
      <c r="AB8" s="12">
        <f t="shared" si="3"/>
        <v>0</v>
      </c>
      <c r="AC8" s="12">
        <f t="shared" si="3"/>
        <v>0</v>
      </c>
      <c r="AD8" s="12">
        <f t="shared" si="3"/>
        <v>0</v>
      </c>
      <c r="AE8" s="12">
        <f>$D$8/12</f>
        <v>0</v>
      </c>
      <c r="AF8" s="12">
        <f t="shared" ref="AF8:AP8" si="4">AE8</f>
        <v>0</v>
      </c>
      <c r="AG8" s="12">
        <f t="shared" si="4"/>
        <v>0</v>
      </c>
      <c r="AH8" s="12">
        <f t="shared" si="4"/>
        <v>0</v>
      </c>
      <c r="AI8" s="12">
        <f t="shared" si="4"/>
        <v>0</v>
      </c>
      <c r="AJ8" s="12">
        <f t="shared" si="4"/>
        <v>0</v>
      </c>
      <c r="AK8" s="12">
        <f t="shared" si="4"/>
        <v>0</v>
      </c>
      <c r="AL8" s="12">
        <f t="shared" si="4"/>
        <v>0</v>
      </c>
      <c r="AM8" s="12">
        <f t="shared" si="4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>$E$8/12</f>
        <v>0</v>
      </c>
      <c r="AR8" s="12">
        <f t="shared" ref="AR8:BB8" si="5">AQ8</f>
        <v>0</v>
      </c>
      <c r="AS8" s="12">
        <f t="shared" si="5"/>
        <v>0</v>
      </c>
      <c r="AT8" s="12">
        <f t="shared" si="5"/>
        <v>0</v>
      </c>
      <c r="AU8" s="12">
        <f t="shared" si="5"/>
        <v>0</v>
      </c>
      <c r="AV8" s="12">
        <f t="shared" si="5"/>
        <v>0</v>
      </c>
      <c r="AW8" s="12">
        <f t="shared" si="5"/>
        <v>0</v>
      </c>
      <c r="AX8" s="12">
        <f t="shared" si="5"/>
        <v>0</v>
      </c>
      <c r="AY8" s="12">
        <f t="shared" si="5"/>
        <v>0</v>
      </c>
      <c r="AZ8" s="12">
        <f t="shared" si="5"/>
        <v>0</v>
      </c>
      <c r="BA8" s="12">
        <f t="shared" si="5"/>
        <v>0</v>
      </c>
      <c r="BB8" s="12">
        <f t="shared" si="5"/>
        <v>0</v>
      </c>
      <c r="BC8" s="12">
        <f>$F$8/12</f>
        <v>0</v>
      </c>
      <c r="BD8" s="12">
        <f t="shared" ref="BD8:BN8" si="6">BC8</f>
        <v>0</v>
      </c>
      <c r="BE8" s="12">
        <f t="shared" si="6"/>
        <v>0</v>
      </c>
      <c r="BF8" s="12">
        <f t="shared" si="6"/>
        <v>0</v>
      </c>
      <c r="BG8" s="12">
        <f t="shared" si="6"/>
        <v>0</v>
      </c>
      <c r="BH8" s="12">
        <f t="shared" si="6"/>
        <v>0</v>
      </c>
      <c r="BI8" s="12">
        <f t="shared" si="6"/>
        <v>0</v>
      </c>
      <c r="BJ8" s="12">
        <f t="shared" si="6"/>
        <v>0</v>
      </c>
      <c r="BK8" s="12">
        <f t="shared" si="6"/>
        <v>0</v>
      </c>
      <c r="BL8" s="12">
        <f t="shared" si="6"/>
        <v>0</v>
      </c>
      <c r="BM8" s="12">
        <f t="shared" si="6"/>
        <v>0</v>
      </c>
      <c r="BN8" s="12">
        <f t="shared" si="6"/>
        <v>0</v>
      </c>
    </row>
    <row r="9">
      <c r="A9" s="171" t="s">
        <v>431</v>
      </c>
      <c r="B9" s="172">
        <v>12000.0</v>
      </c>
      <c r="C9" s="172">
        <f t="shared" ref="C9:F9" si="7">+B9*1.1</f>
        <v>13200</v>
      </c>
      <c r="D9" s="172">
        <f t="shared" si="7"/>
        <v>14520</v>
      </c>
      <c r="E9" s="172">
        <f t="shared" si="7"/>
        <v>15972</v>
      </c>
      <c r="F9" s="172">
        <f t="shared" si="7"/>
        <v>17569.2</v>
      </c>
      <c r="G9" s="12">
        <f t="shared" ref="G9:S9" si="8">$C$9/12</f>
        <v>1100</v>
      </c>
      <c r="H9" s="12">
        <f t="shared" si="8"/>
        <v>1100</v>
      </c>
      <c r="I9" s="12">
        <f t="shared" si="8"/>
        <v>1100</v>
      </c>
      <c r="J9" s="12">
        <f t="shared" si="8"/>
        <v>1100</v>
      </c>
      <c r="K9" s="12">
        <f t="shared" si="8"/>
        <v>1100</v>
      </c>
      <c r="L9" s="12">
        <f t="shared" si="8"/>
        <v>1100</v>
      </c>
      <c r="M9" s="12">
        <f t="shared" si="8"/>
        <v>1100</v>
      </c>
      <c r="N9" s="12">
        <f t="shared" si="8"/>
        <v>1100</v>
      </c>
      <c r="O9" s="12">
        <f t="shared" si="8"/>
        <v>1100</v>
      </c>
      <c r="P9" s="12">
        <f t="shared" si="8"/>
        <v>1100</v>
      </c>
      <c r="Q9" s="12">
        <f t="shared" si="8"/>
        <v>1100</v>
      </c>
      <c r="R9" s="12">
        <f t="shared" si="8"/>
        <v>1100</v>
      </c>
      <c r="S9" s="12">
        <f t="shared" si="8"/>
        <v>1100</v>
      </c>
      <c r="T9" s="12">
        <f t="shared" ref="T9:AD9" si="9">S9</f>
        <v>1100</v>
      </c>
      <c r="U9" s="12">
        <f t="shared" si="9"/>
        <v>1100</v>
      </c>
      <c r="V9" s="12">
        <f t="shared" si="9"/>
        <v>1100</v>
      </c>
      <c r="W9" s="12">
        <f t="shared" si="9"/>
        <v>1100</v>
      </c>
      <c r="X9" s="12">
        <f t="shared" si="9"/>
        <v>1100</v>
      </c>
      <c r="Y9" s="12">
        <f t="shared" si="9"/>
        <v>1100</v>
      </c>
      <c r="Z9" s="12">
        <f t="shared" si="9"/>
        <v>1100</v>
      </c>
      <c r="AA9" s="12">
        <f t="shared" si="9"/>
        <v>1100</v>
      </c>
      <c r="AB9" s="12">
        <f t="shared" si="9"/>
        <v>1100</v>
      </c>
      <c r="AC9" s="12">
        <f t="shared" si="9"/>
        <v>1100</v>
      </c>
      <c r="AD9" s="12">
        <f t="shared" si="9"/>
        <v>1100</v>
      </c>
      <c r="AE9" s="12">
        <f>$D$9/12</f>
        <v>1210</v>
      </c>
      <c r="AF9" s="12">
        <f t="shared" ref="AF9:AP9" si="10">AE9</f>
        <v>1210</v>
      </c>
      <c r="AG9" s="12">
        <f t="shared" si="10"/>
        <v>1210</v>
      </c>
      <c r="AH9" s="12">
        <f t="shared" si="10"/>
        <v>1210</v>
      </c>
      <c r="AI9" s="12">
        <f t="shared" si="10"/>
        <v>1210</v>
      </c>
      <c r="AJ9" s="12">
        <f t="shared" si="10"/>
        <v>1210</v>
      </c>
      <c r="AK9" s="12">
        <f t="shared" si="10"/>
        <v>1210</v>
      </c>
      <c r="AL9" s="12">
        <f t="shared" si="10"/>
        <v>1210</v>
      </c>
      <c r="AM9" s="12">
        <f t="shared" si="10"/>
        <v>1210</v>
      </c>
      <c r="AN9" s="12">
        <f t="shared" si="10"/>
        <v>1210</v>
      </c>
      <c r="AO9" s="12">
        <f t="shared" si="10"/>
        <v>1210</v>
      </c>
      <c r="AP9" s="12">
        <f t="shared" si="10"/>
        <v>1210</v>
      </c>
      <c r="AQ9" s="12">
        <f>$E$9/12</f>
        <v>1331</v>
      </c>
      <c r="AR9" s="12">
        <f t="shared" ref="AR9:BB9" si="11">AQ9</f>
        <v>1331</v>
      </c>
      <c r="AS9" s="12">
        <f t="shared" si="11"/>
        <v>1331</v>
      </c>
      <c r="AT9" s="12">
        <f t="shared" si="11"/>
        <v>1331</v>
      </c>
      <c r="AU9" s="12">
        <f t="shared" si="11"/>
        <v>1331</v>
      </c>
      <c r="AV9" s="12">
        <f t="shared" si="11"/>
        <v>1331</v>
      </c>
      <c r="AW9" s="12">
        <f t="shared" si="11"/>
        <v>1331</v>
      </c>
      <c r="AX9" s="12">
        <f t="shared" si="11"/>
        <v>1331</v>
      </c>
      <c r="AY9" s="12">
        <f t="shared" si="11"/>
        <v>1331</v>
      </c>
      <c r="AZ9" s="12">
        <f t="shared" si="11"/>
        <v>1331</v>
      </c>
      <c r="BA9" s="12">
        <f t="shared" si="11"/>
        <v>1331</v>
      </c>
      <c r="BB9" s="12">
        <f t="shared" si="11"/>
        <v>1331</v>
      </c>
      <c r="BC9" s="12">
        <f>$F$9/12</f>
        <v>1464.1</v>
      </c>
      <c r="BD9" s="12">
        <f t="shared" ref="BD9:BN9" si="12">BC9</f>
        <v>1464.1</v>
      </c>
      <c r="BE9" s="12">
        <f t="shared" si="12"/>
        <v>1464.1</v>
      </c>
      <c r="BF9" s="12">
        <f t="shared" si="12"/>
        <v>1464.1</v>
      </c>
      <c r="BG9" s="12">
        <f t="shared" si="12"/>
        <v>1464.1</v>
      </c>
      <c r="BH9" s="12">
        <f t="shared" si="12"/>
        <v>1464.1</v>
      </c>
      <c r="BI9" s="12">
        <f t="shared" si="12"/>
        <v>1464.1</v>
      </c>
      <c r="BJ9" s="12">
        <f t="shared" si="12"/>
        <v>1464.1</v>
      </c>
      <c r="BK9" s="12">
        <f t="shared" si="12"/>
        <v>1464.1</v>
      </c>
      <c r="BL9" s="12">
        <f t="shared" si="12"/>
        <v>1464.1</v>
      </c>
      <c r="BM9" s="12">
        <f t="shared" si="12"/>
        <v>1464.1</v>
      </c>
      <c r="BN9" s="12">
        <f t="shared" si="12"/>
        <v>1464.1</v>
      </c>
    </row>
    <row r="10">
      <c r="A10" s="171" t="s">
        <v>432</v>
      </c>
      <c r="B10" s="172">
        <v>24000.0</v>
      </c>
      <c r="C10" s="172">
        <f t="shared" ref="C10:F10" si="13">+B10*1.1</f>
        <v>26400</v>
      </c>
      <c r="D10" s="172">
        <f t="shared" si="13"/>
        <v>29040</v>
      </c>
      <c r="E10" s="172">
        <f t="shared" si="13"/>
        <v>31944</v>
      </c>
      <c r="F10" s="172">
        <f t="shared" si="13"/>
        <v>35138.4</v>
      </c>
      <c r="G10" s="12">
        <f t="shared" ref="G10:R10" si="14">$B$10/12</f>
        <v>2000</v>
      </c>
      <c r="H10" s="12">
        <f t="shared" si="14"/>
        <v>2000</v>
      </c>
      <c r="I10" s="12">
        <f t="shared" si="14"/>
        <v>2000</v>
      </c>
      <c r="J10" s="12">
        <f t="shared" si="14"/>
        <v>2000</v>
      </c>
      <c r="K10" s="12">
        <f t="shared" si="14"/>
        <v>2000</v>
      </c>
      <c r="L10" s="12">
        <f t="shared" si="14"/>
        <v>2000</v>
      </c>
      <c r="M10" s="12">
        <f t="shared" si="14"/>
        <v>2000</v>
      </c>
      <c r="N10" s="12">
        <f t="shared" si="14"/>
        <v>2000</v>
      </c>
      <c r="O10" s="12">
        <f t="shared" si="14"/>
        <v>2000</v>
      </c>
      <c r="P10" s="12">
        <f t="shared" si="14"/>
        <v>2000</v>
      </c>
      <c r="Q10" s="12">
        <f t="shared" si="14"/>
        <v>2000</v>
      </c>
      <c r="R10" s="12">
        <f t="shared" si="14"/>
        <v>2000</v>
      </c>
      <c r="S10" s="12">
        <f>$C$10/12</f>
        <v>2200</v>
      </c>
      <c r="T10" s="12">
        <f t="shared" ref="T10:AD10" si="15">S10</f>
        <v>2200</v>
      </c>
      <c r="U10" s="12">
        <f t="shared" si="15"/>
        <v>2200</v>
      </c>
      <c r="V10" s="12">
        <f t="shared" si="15"/>
        <v>2200</v>
      </c>
      <c r="W10" s="12">
        <f t="shared" si="15"/>
        <v>2200</v>
      </c>
      <c r="X10" s="12">
        <f t="shared" si="15"/>
        <v>2200</v>
      </c>
      <c r="Y10" s="12">
        <f t="shared" si="15"/>
        <v>2200</v>
      </c>
      <c r="Z10" s="12">
        <f t="shared" si="15"/>
        <v>2200</v>
      </c>
      <c r="AA10" s="12">
        <f t="shared" si="15"/>
        <v>2200</v>
      </c>
      <c r="AB10" s="12">
        <f t="shared" si="15"/>
        <v>2200</v>
      </c>
      <c r="AC10" s="12">
        <f t="shared" si="15"/>
        <v>2200</v>
      </c>
      <c r="AD10" s="12">
        <f t="shared" si="15"/>
        <v>2200</v>
      </c>
      <c r="AE10" s="12">
        <f>$D$10/12</f>
        <v>2420</v>
      </c>
      <c r="AF10" s="12">
        <f t="shared" ref="AF10:AP10" si="16">AE10</f>
        <v>2420</v>
      </c>
      <c r="AG10" s="12">
        <f t="shared" si="16"/>
        <v>2420</v>
      </c>
      <c r="AH10" s="12">
        <f t="shared" si="16"/>
        <v>2420</v>
      </c>
      <c r="AI10" s="12">
        <f t="shared" si="16"/>
        <v>2420</v>
      </c>
      <c r="AJ10" s="12">
        <f t="shared" si="16"/>
        <v>2420</v>
      </c>
      <c r="AK10" s="12">
        <f t="shared" si="16"/>
        <v>2420</v>
      </c>
      <c r="AL10" s="12">
        <f t="shared" si="16"/>
        <v>2420</v>
      </c>
      <c r="AM10" s="12">
        <f t="shared" si="16"/>
        <v>2420</v>
      </c>
      <c r="AN10" s="12">
        <f t="shared" si="16"/>
        <v>2420</v>
      </c>
      <c r="AO10" s="12">
        <f t="shared" si="16"/>
        <v>2420</v>
      </c>
      <c r="AP10" s="12">
        <f t="shared" si="16"/>
        <v>2420</v>
      </c>
      <c r="AQ10" s="12">
        <f>$E$10/12</f>
        <v>2662</v>
      </c>
      <c r="AR10" s="12">
        <f t="shared" ref="AR10:BB10" si="17">AQ10</f>
        <v>2662</v>
      </c>
      <c r="AS10" s="12">
        <f t="shared" si="17"/>
        <v>2662</v>
      </c>
      <c r="AT10" s="12">
        <f t="shared" si="17"/>
        <v>2662</v>
      </c>
      <c r="AU10" s="12">
        <f t="shared" si="17"/>
        <v>2662</v>
      </c>
      <c r="AV10" s="12">
        <f t="shared" si="17"/>
        <v>2662</v>
      </c>
      <c r="AW10" s="12">
        <f t="shared" si="17"/>
        <v>2662</v>
      </c>
      <c r="AX10" s="12">
        <f t="shared" si="17"/>
        <v>2662</v>
      </c>
      <c r="AY10" s="12">
        <f t="shared" si="17"/>
        <v>2662</v>
      </c>
      <c r="AZ10" s="12">
        <f t="shared" si="17"/>
        <v>2662</v>
      </c>
      <c r="BA10" s="12">
        <f t="shared" si="17"/>
        <v>2662</v>
      </c>
      <c r="BB10" s="12">
        <f t="shared" si="17"/>
        <v>2662</v>
      </c>
      <c r="BC10" s="12">
        <f>$F$10/12</f>
        <v>2928.2</v>
      </c>
      <c r="BD10" s="12">
        <f t="shared" ref="BD10:BN10" si="18">BC10</f>
        <v>2928.2</v>
      </c>
      <c r="BE10" s="12">
        <f t="shared" si="18"/>
        <v>2928.2</v>
      </c>
      <c r="BF10" s="12">
        <f t="shared" si="18"/>
        <v>2928.2</v>
      </c>
      <c r="BG10" s="12">
        <f t="shared" si="18"/>
        <v>2928.2</v>
      </c>
      <c r="BH10" s="12">
        <f t="shared" si="18"/>
        <v>2928.2</v>
      </c>
      <c r="BI10" s="12">
        <f t="shared" si="18"/>
        <v>2928.2</v>
      </c>
      <c r="BJ10" s="12">
        <f t="shared" si="18"/>
        <v>2928.2</v>
      </c>
      <c r="BK10" s="12">
        <f t="shared" si="18"/>
        <v>2928.2</v>
      </c>
      <c r="BL10" s="12">
        <f t="shared" si="18"/>
        <v>2928.2</v>
      </c>
      <c r="BM10" s="12">
        <f t="shared" si="18"/>
        <v>2928.2</v>
      </c>
      <c r="BN10" s="12">
        <f t="shared" si="18"/>
        <v>2928.2</v>
      </c>
    </row>
    <row r="11">
      <c r="A11" s="171" t="s">
        <v>433</v>
      </c>
      <c r="B11" s="172">
        <v>24000.0</v>
      </c>
      <c r="C11" s="172">
        <f t="shared" ref="C11:F11" si="19">+B11*1.1</f>
        <v>26400</v>
      </c>
      <c r="D11" s="172">
        <f t="shared" si="19"/>
        <v>29040</v>
      </c>
      <c r="E11" s="172">
        <f t="shared" si="19"/>
        <v>31944</v>
      </c>
      <c r="F11" s="172">
        <f t="shared" si="19"/>
        <v>35138.4</v>
      </c>
      <c r="G11" s="12">
        <f t="shared" ref="G11:S11" si="20">$C$11/12</f>
        <v>2200</v>
      </c>
      <c r="H11" s="12">
        <f t="shared" si="20"/>
        <v>2200</v>
      </c>
      <c r="I11" s="12">
        <f t="shared" si="20"/>
        <v>2200</v>
      </c>
      <c r="J11" s="12">
        <f t="shared" si="20"/>
        <v>2200</v>
      </c>
      <c r="K11" s="12">
        <f t="shared" si="20"/>
        <v>2200</v>
      </c>
      <c r="L11" s="12">
        <f t="shared" si="20"/>
        <v>2200</v>
      </c>
      <c r="M11" s="12">
        <f t="shared" si="20"/>
        <v>2200</v>
      </c>
      <c r="N11" s="12">
        <f t="shared" si="20"/>
        <v>2200</v>
      </c>
      <c r="O11" s="12">
        <f t="shared" si="20"/>
        <v>2200</v>
      </c>
      <c r="P11" s="12">
        <f t="shared" si="20"/>
        <v>2200</v>
      </c>
      <c r="Q11" s="12">
        <f t="shared" si="20"/>
        <v>2200</v>
      </c>
      <c r="R11" s="12">
        <f t="shared" si="20"/>
        <v>2200</v>
      </c>
      <c r="S11" s="12">
        <f t="shared" si="20"/>
        <v>2200</v>
      </c>
      <c r="T11" s="12">
        <f t="shared" ref="T11:AD11" si="21">S11</f>
        <v>2200</v>
      </c>
      <c r="U11" s="12">
        <f t="shared" si="21"/>
        <v>2200</v>
      </c>
      <c r="V11" s="12">
        <f t="shared" si="21"/>
        <v>2200</v>
      </c>
      <c r="W11" s="12">
        <f t="shared" si="21"/>
        <v>2200</v>
      </c>
      <c r="X11" s="12">
        <f t="shared" si="21"/>
        <v>2200</v>
      </c>
      <c r="Y11" s="12">
        <f t="shared" si="21"/>
        <v>2200</v>
      </c>
      <c r="Z11" s="12">
        <f t="shared" si="21"/>
        <v>2200</v>
      </c>
      <c r="AA11" s="12">
        <f t="shared" si="21"/>
        <v>2200</v>
      </c>
      <c r="AB11" s="12">
        <f t="shared" si="21"/>
        <v>2200</v>
      </c>
      <c r="AC11" s="12">
        <f t="shared" si="21"/>
        <v>2200</v>
      </c>
      <c r="AD11" s="12">
        <f t="shared" si="21"/>
        <v>2200</v>
      </c>
      <c r="AE11" s="12">
        <f>$D$11/12</f>
        <v>2420</v>
      </c>
      <c r="AF11" s="12">
        <f t="shared" ref="AF11:AP11" si="22">AE11</f>
        <v>2420</v>
      </c>
      <c r="AG11" s="12">
        <f t="shared" si="22"/>
        <v>2420</v>
      </c>
      <c r="AH11" s="12">
        <f t="shared" si="22"/>
        <v>2420</v>
      </c>
      <c r="AI11" s="12">
        <f t="shared" si="22"/>
        <v>2420</v>
      </c>
      <c r="AJ11" s="12">
        <f t="shared" si="22"/>
        <v>2420</v>
      </c>
      <c r="AK11" s="12">
        <f t="shared" si="22"/>
        <v>2420</v>
      </c>
      <c r="AL11" s="12">
        <f t="shared" si="22"/>
        <v>2420</v>
      </c>
      <c r="AM11" s="12">
        <f t="shared" si="22"/>
        <v>2420</v>
      </c>
      <c r="AN11" s="12">
        <f t="shared" si="22"/>
        <v>2420</v>
      </c>
      <c r="AO11" s="12">
        <f t="shared" si="22"/>
        <v>2420</v>
      </c>
      <c r="AP11" s="12">
        <f t="shared" si="22"/>
        <v>2420</v>
      </c>
      <c r="AQ11" s="12">
        <f>$E$11/12</f>
        <v>2662</v>
      </c>
      <c r="AR11" s="12">
        <f t="shared" ref="AR11:BB11" si="23">AQ11</f>
        <v>2662</v>
      </c>
      <c r="AS11" s="12">
        <f t="shared" si="23"/>
        <v>2662</v>
      </c>
      <c r="AT11" s="12">
        <f t="shared" si="23"/>
        <v>2662</v>
      </c>
      <c r="AU11" s="12">
        <f t="shared" si="23"/>
        <v>2662</v>
      </c>
      <c r="AV11" s="12">
        <f t="shared" si="23"/>
        <v>2662</v>
      </c>
      <c r="AW11" s="12">
        <f t="shared" si="23"/>
        <v>2662</v>
      </c>
      <c r="AX11" s="12">
        <f t="shared" si="23"/>
        <v>2662</v>
      </c>
      <c r="AY11" s="12">
        <f t="shared" si="23"/>
        <v>2662</v>
      </c>
      <c r="AZ11" s="12">
        <f t="shared" si="23"/>
        <v>2662</v>
      </c>
      <c r="BA11" s="12">
        <f t="shared" si="23"/>
        <v>2662</v>
      </c>
      <c r="BB11" s="12">
        <f t="shared" si="23"/>
        <v>2662</v>
      </c>
      <c r="BC11" s="12">
        <f>$F$11/12</f>
        <v>2928.2</v>
      </c>
      <c r="BD11" s="12">
        <f t="shared" ref="BD11:BN11" si="24">BC11</f>
        <v>2928.2</v>
      </c>
      <c r="BE11" s="12">
        <f t="shared" si="24"/>
        <v>2928.2</v>
      </c>
      <c r="BF11" s="12">
        <f t="shared" si="24"/>
        <v>2928.2</v>
      </c>
      <c r="BG11" s="12">
        <f t="shared" si="24"/>
        <v>2928.2</v>
      </c>
      <c r="BH11" s="12">
        <f t="shared" si="24"/>
        <v>2928.2</v>
      </c>
      <c r="BI11" s="12">
        <f t="shared" si="24"/>
        <v>2928.2</v>
      </c>
      <c r="BJ11" s="12">
        <f t="shared" si="24"/>
        <v>2928.2</v>
      </c>
      <c r="BK11" s="12">
        <f t="shared" si="24"/>
        <v>2928.2</v>
      </c>
      <c r="BL11" s="12">
        <f t="shared" si="24"/>
        <v>2928.2</v>
      </c>
      <c r="BM11" s="12">
        <f t="shared" si="24"/>
        <v>2928.2</v>
      </c>
      <c r="BN11" s="12">
        <f t="shared" si="24"/>
        <v>2928.2</v>
      </c>
    </row>
    <row r="12">
      <c r="A12" s="171" t="s">
        <v>5</v>
      </c>
      <c r="B12" s="172">
        <v>0.0</v>
      </c>
      <c r="C12" s="172">
        <f t="shared" ref="C12:F12" si="25">B12</f>
        <v>0</v>
      </c>
      <c r="D12" s="172">
        <f t="shared" si="25"/>
        <v>0</v>
      </c>
      <c r="E12" s="172">
        <f t="shared" si="25"/>
        <v>0</v>
      </c>
      <c r="F12" s="172">
        <f t="shared" si="25"/>
        <v>0</v>
      </c>
      <c r="G12" s="12">
        <v>0.0</v>
      </c>
      <c r="H12" s="12">
        <f t="shared" ref="H12:K12" si="26">G12</f>
        <v>0</v>
      </c>
      <c r="I12" s="12">
        <f t="shared" si="26"/>
        <v>0</v>
      </c>
      <c r="J12" s="12">
        <f t="shared" si="26"/>
        <v>0</v>
      </c>
      <c r="K12" s="12">
        <f t="shared" si="26"/>
        <v>0</v>
      </c>
      <c r="L12" s="12">
        <f t="shared" ref="L12:R12" si="27">+K12</f>
        <v>0</v>
      </c>
      <c r="M12" s="12">
        <f t="shared" si="27"/>
        <v>0</v>
      </c>
      <c r="N12" s="12">
        <f t="shared" si="27"/>
        <v>0</v>
      </c>
      <c r="O12" s="12">
        <f t="shared" si="27"/>
        <v>0</v>
      </c>
      <c r="P12" s="12">
        <f t="shared" si="27"/>
        <v>0</v>
      </c>
      <c r="Q12" s="12">
        <f t="shared" si="27"/>
        <v>0</v>
      </c>
      <c r="R12" s="12">
        <f t="shared" si="27"/>
        <v>0</v>
      </c>
      <c r="S12" s="12">
        <f>$C$12/12</f>
        <v>0</v>
      </c>
      <c r="T12" s="12">
        <f t="shared" ref="T12:AD12" si="28">S12</f>
        <v>0</v>
      </c>
      <c r="U12" s="12">
        <f t="shared" si="28"/>
        <v>0</v>
      </c>
      <c r="V12" s="12">
        <f t="shared" si="28"/>
        <v>0</v>
      </c>
      <c r="W12" s="12">
        <f t="shared" si="28"/>
        <v>0</v>
      </c>
      <c r="X12" s="12">
        <f t="shared" si="28"/>
        <v>0</v>
      </c>
      <c r="Y12" s="12">
        <f t="shared" si="28"/>
        <v>0</v>
      </c>
      <c r="Z12" s="12">
        <f t="shared" si="28"/>
        <v>0</v>
      </c>
      <c r="AA12" s="12">
        <f t="shared" si="28"/>
        <v>0</v>
      </c>
      <c r="AB12" s="12">
        <f t="shared" si="28"/>
        <v>0</v>
      </c>
      <c r="AC12" s="12">
        <f t="shared" si="28"/>
        <v>0</v>
      </c>
      <c r="AD12" s="12">
        <f t="shared" si="28"/>
        <v>0</v>
      </c>
      <c r="AE12" s="12">
        <f>$D$12/12</f>
        <v>0</v>
      </c>
      <c r="AF12" s="12">
        <f t="shared" ref="AF12:AP12" si="29">AE12</f>
        <v>0</v>
      </c>
      <c r="AG12" s="12">
        <f t="shared" si="29"/>
        <v>0</v>
      </c>
      <c r="AH12" s="12">
        <f t="shared" si="29"/>
        <v>0</v>
      </c>
      <c r="AI12" s="12">
        <f t="shared" si="29"/>
        <v>0</v>
      </c>
      <c r="AJ12" s="12">
        <f t="shared" si="29"/>
        <v>0</v>
      </c>
      <c r="AK12" s="12">
        <f t="shared" si="29"/>
        <v>0</v>
      </c>
      <c r="AL12" s="12">
        <f t="shared" si="29"/>
        <v>0</v>
      </c>
      <c r="AM12" s="12">
        <f t="shared" si="29"/>
        <v>0</v>
      </c>
      <c r="AN12" s="12">
        <f t="shared" si="29"/>
        <v>0</v>
      </c>
      <c r="AO12" s="12">
        <f t="shared" si="29"/>
        <v>0</v>
      </c>
      <c r="AP12" s="12">
        <f t="shared" si="29"/>
        <v>0</v>
      </c>
      <c r="AQ12" s="12">
        <f>$E$12/12</f>
        <v>0</v>
      </c>
      <c r="AR12" s="12">
        <f t="shared" ref="AR12:BB12" si="30">AQ12</f>
        <v>0</v>
      </c>
      <c r="AS12" s="12">
        <f t="shared" si="30"/>
        <v>0</v>
      </c>
      <c r="AT12" s="12">
        <f t="shared" si="30"/>
        <v>0</v>
      </c>
      <c r="AU12" s="12">
        <f t="shared" si="30"/>
        <v>0</v>
      </c>
      <c r="AV12" s="12">
        <f t="shared" si="30"/>
        <v>0</v>
      </c>
      <c r="AW12" s="12">
        <f t="shared" si="30"/>
        <v>0</v>
      </c>
      <c r="AX12" s="12">
        <f t="shared" si="30"/>
        <v>0</v>
      </c>
      <c r="AY12" s="12">
        <f t="shared" si="30"/>
        <v>0</v>
      </c>
      <c r="AZ12" s="12">
        <f t="shared" si="30"/>
        <v>0</v>
      </c>
      <c r="BA12" s="12">
        <f t="shared" si="30"/>
        <v>0</v>
      </c>
      <c r="BB12" s="12">
        <f t="shared" si="30"/>
        <v>0</v>
      </c>
      <c r="BC12" s="12">
        <f>$F$12/12</f>
        <v>0</v>
      </c>
      <c r="BD12" s="12">
        <f t="shared" ref="BD12:BN12" si="31">BC12</f>
        <v>0</v>
      </c>
      <c r="BE12" s="12">
        <f t="shared" si="31"/>
        <v>0</v>
      </c>
      <c r="BF12" s="12">
        <f t="shared" si="31"/>
        <v>0</v>
      </c>
      <c r="BG12" s="12">
        <f t="shared" si="31"/>
        <v>0</v>
      </c>
      <c r="BH12" s="12">
        <f t="shared" si="31"/>
        <v>0</v>
      </c>
      <c r="BI12" s="12">
        <f t="shared" si="31"/>
        <v>0</v>
      </c>
      <c r="BJ12" s="12">
        <f t="shared" si="31"/>
        <v>0</v>
      </c>
      <c r="BK12" s="12">
        <f t="shared" si="31"/>
        <v>0</v>
      </c>
      <c r="BL12" s="12">
        <f t="shared" si="31"/>
        <v>0</v>
      </c>
      <c r="BM12" s="12">
        <f t="shared" si="31"/>
        <v>0</v>
      </c>
      <c r="BN12" s="12">
        <f t="shared" si="31"/>
        <v>0</v>
      </c>
    </row>
    <row r="13">
      <c r="A13" s="171" t="s">
        <v>5</v>
      </c>
      <c r="B13" s="172">
        <v>0.0</v>
      </c>
      <c r="C13" s="172">
        <f t="shared" ref="C13:F13" si="32">B13</f>
        <v>0</v>
      </c>
      <c r="D13" s="172">
        <f t="shared" si="32"/>
        <v>0</v>
      </c>
      <c r="E13" s="172">
        <f t="shared" si="32"/>
        <v>0</v>
      </c>
      <c r="F13" s="172">
        <f t="shared" si="32"/>
        <v>0</v>
      </c>
      <c r="G13" s="12">
        <v>0.0</v>
      </c>
      <c r="H13" s="12">
        <f t="shared" ref="H13:K13" si="33">G13</f>
        <v>0</v>
      </c>
      <c r="I13" s="12">
        <f t="shared" si="33"/>
        <v>0</v>
      </c>
      <c r="J13" s="12">
        <f t="shared" si="33"/>
        <v>0</v>
      </c>
      <c r="K13" s="12">
        <f t="shared" si="33"/>
        <v>0</v>
      </c>
      <c r="L13" s="12">
        <v>0.0</v>
      </c>
      <c r="M13" s="12">
        <f t="shared" ref="M13:R13" si="34">+L13</f>
        <v>0</v>
      </c>
      <c r="N13" s="12">
        <f t="shared" si="34"/>
        <v>0</v>
      </c>
      <c r="O13" s="12">
        <f t="shared" si="34"/>
        <v>0</v>
      </c>
      <c r="P13" s="12">
        <f t="shared" si="34"/>
        <v>0</v>
      </c>
      <c r="Q13" s="12">
        <f t="shared" si="34"/>
        <v>0</v>
      </c>
      <c r="R13" s="12">
        <f t="shared" si="34"/>
        <v>0</v>
      </c>
      <c r="S13" s="12">
        <f>$C$13/12</f>
        <v>0</v>
      </c>
      <c r="T13" s="12">
        <f t="shared" ref="T13:T17" si="42">S13</f>
        <v>0</v>
      </c>
      <c r="U13" s="12">
        <v>0.0</v>
      </c>
      <c r="V13" s="12">
        <f t="shared" ref="V13:AD13" si="35">U13</f>
        <v>0</v>
      </c>
      <c r="W13" s="12">
        <f t="shared" si="35"/>
        <v>0</v>
      </c>
      <c r="X13" s="12">
        <f t="shared" si="35"/>
        <v>0</v>
      </c>
      <c r="Y13" s="12">
        <f t="shared" si="35"/>
        <v>0</v>
      </c>
      <c r="Z13" s="12">
        <f t="shared" si="35"/>
        <v>0</v>
      </c>
      <c r="AA13" s="12">
        <f t="shared" si="35"/>
        <v>0</v>
      </c>
      <c r="AB13" s="12">
        <f t="shared" si="35"/>
        <v>0</v>
      </c>
      <c r="AC13" s="12">
        <f t="shared" si="35"/>
        <v>0</v>
      </c>
      <c r="AD13" s="12">
        <f t="shared" si="35"/>
        <v>0</v>
      </c>
      <c r="AE13" s="12">
        <f>$D$13/12</f>
        <v>0</v>
      </c>
      <c r="AF13" s="12">
        <f t="shared" ref="AF13:AP13" si="36">AE13</f>
        <v>0</v>
      </c>
      <c r="AG13" s="12">
        <f t="shared" si="36"/>
        <v>0</v>
      </c>
      <c r="AH13" s="12">
        <f t="shared" si="36"/>
        <v>0</v>
      </c>
      <c r="AI13" s="12">
        <f t="shared" si="36"/>
        <v>0</v>
      </c>
      <c r="AJ13" s="12">
        <f t="shared" si="36"/>
        <v>0</v>
      </c>
      <c r="AK13" s="12">
        <f t="shared" si="36"/>
        <v>0</v>
      </c>
      <c r="AL13" s="12">
        <f t="shared" si="36"/>
        <v>0</v>
      </c>
      <c r="AM13" s="12">
        <f t="shared" si="36"/>
        <v>0</v>
      </c>
      <c r="AN13" s="12">
        <f t="shared" si="36"/>
        <v>0</v>
      </c>
      <c r="AO13" s="12">
        <f t="shared" si="36"/>
        <v>0</v>
      </c>
      <c r="AP13" s="12">
        <f t="shared" si="36"/>
        <v>0</v>
      </c>
      <c r="AQ13" s="12">
        <f>$E$13/12</f>
        <v>0</v>
      </c>
      <c r="AR13" s="12">
        <f t="shared" ref="AR13:BB13" si="37">AQ13</f>
        <v>0</v>
      </c>
      <c r="AS13" s="12">
        <f t="shared" si="37"/>
        <v>0</v>
      </c>
      <c r="AT13" s="12">
        <f t="shared" si="37"/>
        <v>0</v>
      </c>
      <c r="AU13" s="12">
        <f t="shared" si="37"/>
        <v>0</v>
      </c>
      <c r="AV13" s="12">
        <f t="shared" si="37"/>
        <v>0</v>
      </c>
      <c r="AW13" s="12">
        <f t="shared" si="37"/>
        <v>0</v>
      </c>
      <c r="AX13" s="12">
        <f t="shared" si="37"/>
        <v>0</v>
      </c>
      <c r="AY13" s="12">
        <f t="shared" si="37"/>
        <v>0</v>
      </c>
      <c r="AZ13" s="12">
        <f t="shared" si="37"/>
        <v>0</v>
      </c>
      <c r="BA13" s="12">
        <f t="shared" si="37"/>
        <v>0</v>
      </c>
      <c r="BB13" s="12">
        <f t="shared" si="37"/>
        <v>0</v>
      </c>
      <c r="BC13" s="12">
        <f>$F$13/12</f>
        <v>0</v>
      </c>
      <c r="BD13" s="12">
        <f t="shared" ref="BD13:BN13" si="38">BC13</f>
        <v>0</v>
      </c>
      <c r="BE13" s="12">
        <f t="shared" si="38"/>
        <v>0</v>
      </c>
      <c r="BF13" s="12">
        <f t="shared" si="38"/>
        <v>0</v>
      </c>
      <c r="BG13" s="12">
        <f t="shared" si="38"/>
        <v>0</v>
      </c>
      <c r="BH13" s="12">
        <f t="shared" si="38"/>
        <v>0</v>
      </c>
      <c r="BI13" s="12">
        <f t="shared" si="38"/>
        <v>0</v>
      </c>
      <c r="BJ13" s="12">
        <f t="shared" si="38"/>
        <v>0</v>
      </c>
      <c r="BK13" s="12">
        <f t="shared" si="38"/>
        <v>0</v>
      </c>
      <c r="BL13" s="12">
        <f t="shared" si="38"/>
        <v>0</v>
      </c>
      <c r="BM13" s="12">
        <f t="shared" si="38"/>
        <v>0</v>
      </c>
      <c r="BN13" s="12">
        <f t="shared" si="38"/>
        <v>0</v>
      </c>
    </row>
    <row r="14">
      <c r="A14" s="171" t="s">
        <v>5</v>
      </c>
      <c r="B14" s="172">
        <v>0.0</v>
      </c>
      <c r="C14" s="172">
        <f t="shared" ref="C14:F14" si="39">B14</f>
        <v>0</v>
      </c>
      <c r="D14" s="172">
        <f t="shared" si="39"/>
        <v>0</v>
      </c>
      <c r="E14" s="172">
        <f t="shared" si="39"/>
        <v>0</v>
      </c>
      <c r="F14" s="172">
        <f t="shared" si="39"/>
        <v>0</v>
      </c>
      <c r="G14" s="12">
        <v>0.0</v>
      </c>
      <c r="H14" s="12">
        <f t="shared" ref="H14:K14" si="40">G14</f>
        <v>0</v>
      </c>
      <c r="I14" s="12">
        <f t="shared" si="40"/>
        <v>0</v>
      </c>
      <c r="J14" s="12">
        <f t="shared" si="40"/>
        <v>0</v>
      </c>
      <c r="K14" s="12">
        <f t="shared" si="40"/>
        <v>0</v>
      </c>
      <c r="L14" s="12">
        <f t="shared" ref="L14:R14" si="41">+K14</f>
        <v>0</v>
      </c>
      <c r="M14" s="12">
        <f t="shared" si="41"/>
        <v>0</v>
      </c>
      <c r="N14" s="12">
        <f t="shared" si="41"/>
        <v>0</v>
      </c>
      <c r="O14" s="12">
        <f t="shared" si="41"/>
        <v>0</v>
      </c>
      <c r="P14" s="12">
        <f t="shared" si="41"/>
        <v>0</v>
      </c>
      <c r="Q14" s="12">
        <f t="shared" si="41"/>
        <v>0</v>
      </c>
      <c r="R14" s="12">
        <f t="shared" si="41"/>
        <v>0</v>
      </c>
      <c r="S14" s="12">
        <f>$C$14/12</f>
        <v>0</v>
      </c>
      <c r="T14" s="12">
        <f t="shared" si="42"/>
        <v>0</v>
      </c>
      <c r="U14" s="12">
        <v>0.0</v>
      </c>
      <c r="V14" s="12">
        <f t="shared" ref="V14:AD14" si="43">U14</f>
        <v>0</v>
      </c>
      <c r="W14" s="12">
        <f t="shared" si="43"/>
        <v>0</v>
      </c>
      <c r="X14" s="12">
        <f t="shared" si="43"/>
        <v>0</v>
      </c>
      <c r="Y14" s="12">
        <f t="shared" si="43"/>
        <v>0</v>
      </c>
      <c r="Z14" s="12">
        <f t="shared" si="43"/>
        <v>0</v>
      </c>
      <c r="AA14" s="12">
        <f t="shared" si="43"/>
        <v>0</v>
      </c>
      <c r="AB14" s="12">
        <f t="shared" si="43"/>
        <v>0</v>
      </c>
      <c r="AC14" s="12">
        <f t="shared" si="43"/>
        <v>0</v>
      </c>
      <c r="AD14" s="12">
        <f t="shared" si="43"/>
        <v>0</v>
      </c>
      <c r="AE14" s="12">
        <f>$D$14/12</f>
        <v>0</v>
      </c>
      <c r="AF14" s="12">
        <f t="shared" ref="AF14:AP14" si="44">AE14</f>
        <v>0</v>
      </c>
      <c r="AG14" s="12">
        <f t="shared" si="44"/>
        <v>0</v>
      </c>
      <c r="AH14" s="12">
        <f t="shared" si="44"/>
        <v>0</v>
      </c>
      <c r="AI14" s="12">
        <f t="shared" si="44"/>
        <v>0</v>
      </c>
      <c r="AJ14" s="12">
        <f t="shared" si="44"/>
        <v>0</v>
      </c>
      <c r="AK14" s="12">
        <f t="shared" si="44"/>
        <v>0</v>
      </c>
      <c r="AL14" s="12">
        <f t="shared" si="44"/>
        <v>0</v>
      </c>
      <c r="AM14" s="12">
        <f t="shared" si="44"/>
        <v>0</v>
      </c>
      <c r="AN14" s="12">
        <f t="shared" si="44"/>
        <v>0</v>
      </c>
      <c r="AO14" s="12">
        <f t="shared" si="44"/>
        <v>0</v>
      </c>
      <c r="AP14" s="12">
        <f t="shared" si="44"/>
        <v>0</v>
      </c>
      <c r="AQ14" s="12">
        <f>$E$14/12</f>
        <v>0</v>
      </c>
      <c r="AR14" s="12">
        <f t="shared" ref="AR14:BB14" si="45">AQ14</f>
        <v>0</v>
      </c>
      <c r="AS14" s="12">
        <f t="shared" si="45"/>
        <v>0</v>
      </c>
      <c r="AT14" s="12">
        <f t="shared" si="45"/>
        <v>0</v>
      </c>
      <c r="AU14" s="12">
        <f t="shared" si="45"/>
        <v>0</v>
      </c>
      <c r="AV14" s="12">
        <f t="shared" si="45"/>
        <v>0</v>
      </c>
      <c r="AW14" s="12">
        <f t="shared" si="45"/>
        <v>0</v>
      </c>
      <c r="AX14" s="12">
        <f t="shared" si="45"/>
        <v>0</v>
      </c>
      <c r="AY14" s="12">
        <f t="shared" si="45"/>
        <v>0</v>
      </c>
      <c r="AZ14" s="12">
        <f t="shared" si="45"/>
        <v>0</v>
      </c>
      <c r="BA14" s="12">
        <f t="shared" si="45"/>
        <v>0</v>
      </c>
      <c r="BB14" s="12">
        <f t="shared" si="45"/>
        <v>0</v>
      </c>
      <c r="BC14" s="12">
        <f>$F$14/12</f>
        <v>0</v>
      </c>
      <c r="BD14" s="12">
        <f t="shared" ref="BD14:BN14" si="46">BC14</f>
        <v>0</v>
      </c>
      <c r="BE14" s="12">
        <f t="shared" si="46"/>
        <v>0</v>
      </c>
      <c r="BF14" s="12">
        <f t="shared" si="46"/>
        <v>0</v>
      </c>
      <c r="BG14" s="12">
        <f t="shared" si="46"/>
        <v>0</v>
      </c>
      <c r="BH14" s="12">
        <f t="shared" si="46"/>
        <v>0</v>
      </c>
      <c r="BI14" s="12">
        <f t="shared" si="46"/>
        <v>0</v>
      </c>
      <c r="BJ14" s="12">
        <f t="shared" si="46"/>
        <v>0</v>
      </c>
      <c r="BK14" s="12">
        <f t="shared" si="46"/>
        <v>0</v>
      </c>
      <c r="BL14" s="12">
        <f t="shared" si="46"/>
        <v>0</v>
      </c>
      <c r="BM14" s="12">
        <f t="shared" si="46"/>
        <v>0</v>
      </c>
      <c r="BN14" s="12">
        <f t="shared" si="46"/>
        <v>0</v>
      </c>
    </row>
    <row r="15">
      <c r="A15" s="171" t="s">
        <v>5</v>
      </c>
      <c r="B15" s="172">
        <v>0.0</v>
      </c>
      <c r="C15" s="172">
        <f t="shared" ref="C15:F15" si="47">B15</f>
        <v>0</v>
      </c>
      <c r="D15" s="172">
        <f t="shared" si="47"/>
        <v>0</v>
      </c>
      <c r="E15" s="172">
        <f t="shared" si="47"/>
        <v>0</v>
      </c>
      <c r="F15" s="172">
        <f t="shared" si="47"/>
        <v>0</v>
      </c>
      <c r="G15" s="12">
        <v>0.0</v>
      </c>
      <c r="H15" s="12">
        <f t="shared" ref="H15:K15" si="48">G15</f>
        <v>0</v>
      </c>
      <c r="I15" s="12">
        <f t="shared" si="48"/>
        <v>0</v>
      </c>
      <c r="J15" s="12">
        <f t="shared" si="48"/>
        <v>0</v>
      </c>
      <c r="K15" s="12">
        <f t="shared" si="48"/>
        <v>0</v>
      </c>
      <c r="L15" s="12">
        <f t="shared" ref="L15:R15" si="49">+K15</f>
        <v>0</v>
      </c>
      <c r="M15" s="12">
        <f t="shared" si="49"/>
        <v>0</v>
      </c>
      <c r="N15" s="12">
        <f t="shared" si="49"/>
        <v>0</v>
      </c>
      <c r="O15" s="12">
        <f t="shared" si="49"/>
        <v>0</v>
      </c>
      <c r="P15" s="12">
        <f t="shared" si="49"/>
        <v>0</v>
      </c>
      <c r="Q15" s="12">
        <f t="shared" si="49"/>
        <v>0</v>
      </c>
      <c r="R15" s="12">
        <f t="shared" si="49"/>
        <v>0</v>
      </c>
      <c r="S15" s="12">
        <f>$C$15/12</f>
        <v>0</v>
      </c>
      <c r="T15" s="12">
        <f t="shared" si="42"/>
        <v>0</v>
      </c>
      <c r="U15" s="12">
        <f t="shared" ref="U15:AD15" si="50">T15</f>
        <v>0</v>
      </c>
      <c r="V15" s="12">
        <f t="shared" si="50"/>
        <v>0</v>
      </c>
      <c r="W15" s="12">
        <f t="shared" si="50"/>
        <v>0</v>
      </c>
      <c r="X15" s="12">
        <f t="shared" si="50"/>
        <v>0</v>
      </c>
      <c r="Y15" s="12">
        <f t="shared" si="50"/>
        <v>0</v>
      </c>
      <c r="Z15" s="12">
        <f t="shared" si="50"/>
        <v>0</v>
      </c>
      <c r="AA15" s="12">
        <f t="shared" si="50"/>
        <v>0</v>
      </c>
      <c r="AB15" s="12">
        <f t="shared" si="50"/>
        <v>0</v>
      </c>
      <c r="AC15" s="12">
        <f t="shared" si="50"/>
        <v>0</v>
      </c>
      <c r="AD15" s="12">
        <f t="shared" si="50"/>
        <v>0</v>
      </c>
      <c r="AE15" s="12">
        <f>$D$15/12</f>
        <v>0</v>
      </c>
      <c r="AF15" s="12">
        <f t="shared" ref="AF15:AP15" si="51">AE15</f>
        <v>0</v>
      </c>
      <c r="AG15" s="12">
        <f t="shared" si="51"/>
        <v>0</v>
      </c>
      <c r="AH15" s="12">
        <f t="shared" si="51"/>
        <v>0</v>
      </c>
      <c r="AI15" s="12">
        <f t="shared" si="51"/>
        <v>0</v>
      </c>
      <c r="AJ15" s="12">
        <f t="shared" si="51"/>
        <v>0</v>
      </c>
      <c r="AK15" s="12">
        <f t="shared" si="51"/>
        <v>0</v>
      </c>
      <c r="AL15" s="12">
        <f t="shared" si="51"/>
        <v>0</v>
      </c>
      <c r="AM15" s="12">
        <f t="shared" si="51"/>
        <v>0</v>
      </c>
      <c r="AN15" s="12">
        <f t="shared" si="51"/>
        <v>0</v>
      </c>
      <c r="AO15" s="12">
        <f t="shared" si="51"/>
        <v>0</v>
      </c>
      <c r="AP15" s="12">
        <f t="shared" si="51"/>
        <v>0</v>
      </c>
      <c r="AQ15" s="12">
        <f>$E$15/12</f>
        <v>0</v>
      </c>
      <c r="AR15" s="12">
        <f t="shared" ref="AR15:BB15" si="52">AQ15</f>
        <v>0</v>
      </c>
      <c r="AS15" s="12">
        <f t="shared" si="52"/>
        <v>0</v>
      </c>
      <c r="AT15" s="12">
        <f t="shared" si="52"/>
        <v>0</v>
      </c>
      <c r="AU15" s="12">
        <f t="shared" si="52"/>
        <v>0</v>
      </c>
      <c r="AV15" s="12">
        <f t="shared" si="52"/>
        <v>0</v>
      </c>
      <c r="AW15" s="12">
        <f t="shared" si="52"/>
        <v>0</v>
      </c>
      <c r="AX15" s="12">
        <f t="shared" si="52"/>
        <v>0</v>
      </c>
      <c r="AY15" s="12">
        <f t="shared" si="52"/>
        <v>0</v>
      </c>
      <c r="AZ15" s="12">
        <f t="shared" si="52"/>
        <v>0</v>
      </c>
      <c r="BA15" s="12">
        <f t="shared" si="52"/>
        <v>0</v>
      </c>
      <c r="BB15" s="12">
        <f t="shared" si="52"/>
        <v>0</v>
      </c>
      <c r="BC15" s="12">
        <f>$F$15/12</f>
        <v>0</v>
      </c>
      <c r="BD15" s="12">
        <f t="shared" ref="BD15:BN15" si="53">BC15</f>
        <v>0</v>
      </c>
      <c r="BE15" s="12">
        <f t="shared" si="53"/>
        <v>0</v>
      </c>
      <c r="BF15" s="12">
        <f t="shared" si="53"/>
        <v>0</v>
      </c>
      <c r="BG15" s="12">
        <f t="shared" si="53"/>
        <v>0</v>
      </c>
      <c r="BH15" s="12">
        <f t="shared" si="53"/>
        <v>0</v>
      </c>
      <c r="BI15" s="12">
        <f t="shared" si="53"/>
        <v>0</v>
      </c>
      <c r="BJ15" s="12">
        <f t="shared" si="53"/>
        <v>0</v>
      </c>
      <c r="BK15" s="12">
        <f t="shared" si="53"/>
        <v>0</v>
      </c>
      <c r="BL15" s="12">
        <f t="shared" si="53"/>
        <v>0</v>
      </c>
      <c r="BM15" s="12">
        <f t="shared" si="53"/>
        <v>0</v>
      </c>
      <c r="BN15" s="12">
        <f t="shared" si="53"/>
        <v>0</v>
      </c>
    </row>
    <row r="16">
      <c r="A16" s="171" t="s">
        <v>5</v>
      </c>
      <c r="B16" s="172">
        <v>0.0</v>
      </c>
      <c r="C16" s="172">
        <f t="shared" ref="C16:F16" si="54">B16</f>
        <v>0</v>
      </c>
      <c r="D16" s="172">
        <f t="shared" si="54"/>
        <v>0</v>
      </c>
      <c r="E16" s="172">
        <f t="shared" si="54"/>
        <v>0</v>
      </c>
      <c r="F16" s="172">
        <f t="shared" si="54"/>
        <v>0</v>
      </c>
      <c r="G16" s="12">
        <v>0.0</v>
      </c>
      <c r="H16" s="12">
        <f t="shared" ref="H16:K16" si="55">G16</f>
        <v>0</v>
      </c>
      <c r="I16" s="12">
        <f t="shared" si="55"/>
        <v>0</v>
      </c>
      <c r="J16" s="12">
        <f t="shared" si="55"/>
        <v>0</v>
      </c>
      <c r="K16" s="12">
        <f t="shared" si="55"/>
        <v>0</v>
      </c>
      <c r="L16" s="12">
        <v>0.0</v>
      </c>
      <c r="M16" s="12">
        <f t="shared" ref="M16:R16" si="56">+L16</f>
        <v>0</v>
      </c>
      <c r="N16" s="12">
        <f t="shared" si="56"/>
        <v>0</v>
      </c>
      <c r="O16" s="12">
        <f t="shared" si="56"/>
        <v>0</v>
      </c>
      <c r="P16" s="12">
        <f t="shared" si="56"/>
        <v>0</v>
      </c>
      <c r="Q16" s="12">
        <f t="shared" si="56"/>
        <v>0</v>
      </c>
      <c r="R16" s="12">
        <f t="shared" si="56"/>
        <v>0</v>
      </c>
      <c r="S16" s="12">
        <f>$C$16/12</f>
        <v>0</v>
      </c>
      <c r="T16" s="12">
        <f t="shared" si="42"/>
        <v>0</v>
      </c>
      <c r="U16" s="12">
        <v>0.0</v>
      </c>
      <c r="V16" s="12">
        <f t="shared" ref="V16:AD16" si="57">U16</f>
        <v>0</v>
      </c>
      <c r="W16" s="12">
        <f t="shared" si="57"/>
        <v>0</v>
      </c>
      <c r="X16" s="12">
        <f t="shared" si="57"/>
        <v>0</v>
      </c>
      <c r="Y16" s="12">
        <f t="shared" si="57"/>
        <v>0</v>
      </c>
      <c r="Z16" s="12">
        <f t="shared" si="57"/>
        <v>0</v>
      </c>
      <c r="AA16" s="12">
        <f t="shared" si="57"/>
        <v>0</v>
      </c>
      <c r="AB16" s="12">
        <f t="shared" si="57"/>
        <v>0</v>
      </c>
      <c r="AC16" s="12">
        <f t="shared" si="57"/>
        <v>0</v>
      </c>
      <c r="AD16" s="12">
        <f t="shared" si="57"/>
        <v>0</v>
      </c>
      <c r="AE16" s="12">
        <f>$D$16/12</f>
        <v>0</v>
      </c>
      <c r="AF16" s="12">
        <f t="shared" ref="AF16:AP16" si="58">AE16</f>
        <v>0</v>
      </c>
      <c r="AG16" s="12">
        <f t="shared" si="58"/>
        <v>0</v>
      </c>
      <c r="AH16" s="12">
        <f t="shared" si="58"/>
        <v>0</v>
      </c>
      <c r="AI16" s="12">
        <f t="shared" si="58"/>
        <v>0</v>
      </c>
      <c r="AJ16" s="12">
        <f t="shared" si="58"/>
        <v>0</v>
      </c>
      <c r="AK16" s="12">
        <f t="shared" si="58"/>
        <v>0</v>
      </c>
      <c r="AL16" s="12">
        <f t="shared" si="58"/>
        <v>0</v>
      </c>
      <c r="AM16" s="12">
        <f t="shared" si="58"/>
        <v>0</v>
      </c>
      <c r="AN16" s="12">
        <f t="shared" si="58"/>
        <v>0</v>
      </c>
      <c r="AO16" s="12">
        <f t="shared" si="58"/>
        <v>0</v>
      </c>
      <c r="AP16" s="12">
        <f t="shared" si="58"/>
        <v>0</v>
      </c>
      <c r="AQ16" s="12">
        <f>$E$16/12</f>
        <v>0</v>
      </c>
      <c r="AR16" s="12">
        <f t="shared" ref="AR16:BB16" si="59">AQ16</f>
        <v>0</v>
      </c>
      <c r="AS16" s="12">
        <f t="shared" si="59"/>
        <v>0</v>
      </c>
      <c r="AT16" s="12">
        <f t="shared" si="59"/>
        <v>0</v>
      </c>
      <c r="AU16" s="12">
        <f t="shared" si="59"/>
        <v>0</v>
      </c>
      <c r="AV16" s="12">
        <f t="shared" si="59"/>
        <v>0</v>
      </c>
      <c r="AW16" s="12">
        <f t="shared" si="59"/>
        <v>0</v>
      </c>
      <c r="AX16" s="12">
        <f t="shared" si="59"/>
        <v>0</v>
      </c>
      <c r="AY16" s="12">
        <f t="shared" si="59"/>
        <v>0</v>
      </c>
      <c r="AZ16" s="12">
        <f t="shared" si="59"/>
        <v>0</v>
      </c>
      <c r="BA16" s="12">
        <f t="shared" si="59"/>
        <v>0</v>
      </c>
      <c r="BB16" s="12">
        <f t="shared" si="59"/>
        <v>0</v>
      </c>
      <c r="BC16" s="12">
        <f>$F$16/12</f>
        <v>0</v>
      </c>
      <c r="BD16" s="12">
        <f t="shared" ref="BD16:BN16" si="60">BC16</f>
        <v>0</v>
      </c>
      <c r="BE16" s="12">
        <f t="shared" si="60"/>
        <v>0</v>
      </c>
      <c r="BF16" s="12">
        <f t="shared" si="60"/>
        <v>0</v>
      </c>
      <c r="BG16" s="12">
        <f t="shared" si="60"/>
        <v>0</v>
      </c>
      <c r="BH16" s="12">
        <f t="shared" si="60"/>
        <v>0</v>
      </c>
      <c r="BI16" s="12">
        <f t="shared" si="60"/>
        <v>0</v>
      </c>
      <c r="BJ16" s="12">
        <f t="shared" si="60"/>
        <v>0</v>
      </c>
      <c r="BK16" s="12">
        <f t="shared" si="60"/>
        <v>0</v>
      </c>
      <c r="BL16" s="12">
        <f t="shared" si="60"/>
        <v>0</v>
      </c>
      <c r="BM16" s="12">
        <f t="shared" si="60"/>
        <v>0</v>
      </c>
      <c r="BN16" s="12">
        <f t="shared" si="60"/>
        <v>0</v>
      </c>
    </row>
    <row r="17">
      <c r="A17" s="171" t="s">
        <v>434</v>
      </c>
      <c r="B17" s="172">
        <v>0.0</v>
      </c>
      <c r="C17" s="172">
        <v>0.0</v>
      </c>
      <c r="D17" s="172">
        <v>0.0</v>
      </c>
      <c r="E17" s="172">
        <f t="shared" ref="E17:F17" si="61">D17</f>
        <v>0</v>
      </c>
      <c r="F17" s="172">
        <f t="shared" si="61"/>
        <v>0</v>
      </c>
      <c r="G17" s="12">
        <v>0.0</v>
      </c>
      <c r="H17" s="12">
        <f>G17</f>
        <v>0</v>
      </c>
      <c r="I17" s="12">
        <f>+H17</f>
        <v>0</v>
      </c>
      <c r="J17" s="12">
        <f t="shared" ref="J17:S17" si="62">$C$17/12</f>
        <v>0</v>
      </c>
      <c r="K17" s="12">
        <f t="shared" si="62"/>
        <v>0</v>
      </c>
      <c r="L17" s="12">
        <f t="shared" si="62"/>
        <v>0</v>
      </c>
      <c r="M17" s="12">
        <f t="shared" si="62"/>
        <v>0</v>
      </c>
      <c r="N17" s="12">
        <f t="shared" si="62"/>
        <v>0</v>
      </c>
      <c r="O17" s="12">
        <f t="shared" si="62"/>
        <v>0</v>
      </c>
      <c r="P17" s="12">
        <f t="shared" si="62"/>
        <v>0</v>
      </c>
      <c r="Q17" s="12">
        <f t="shared" si="62"/>
        <v>0</v>
      </c>
      <c r="R17" s="12">
        <f t="shared" si="62"/>
        <v>0</v>
      </c>
      <c r="S17" s="12">
        <f t="shared" si="62"/>
        <v>0</v>
      </c>
      <c r="T17" s="12">
        <f t="shared" si="42"/>
        <v>0</v>
      </c>
      <c r="U17" s="12">
        <f t="shared" ref="U17:BN17" si="63">T17</f>
        <v>0</v>
      </c>
      <c r="V17" s="12">
        <f t="shared" si="63"/>
        <v>0</v>
      </c>
      <c r="W17" s="12">
        <f t="shared" si="63"/>
        <v>0</v>
      </c>
      <c r="X17" s="12">
        <f t="shared" si="63"/>
        <v>0</v>
      </c>
      <c r="Y17" s="12">
        <f t="shared" si="63"/>
        <v>0</v>
      </c>
      <c r="Z17" s="12">
        <f t="shared" si="63"/>
        <v>0</v>
      </c>
      <c r="AA17" s="12">
        <f t="shared" si="63"/>
        <v>0</v>
      </c>
      <c r="AB17" s="12">
        <f t="shared" si="63"/>
        <v>0</v>
      </c>
      <c r="AC17" s="12">
        <f t="shared" si="63"/>
        <v>0</v>
      </c>
      <c r="AD17" s="12">
        <f t="shared" si="63"/>
        <v>0</v>
      </c>
      <c r="AE17" s="12">
        <f t="shared" si="63"/>
        <v>0</v>
      </c>
      <c r="AF17" s="12">
        <f t="shared" si="63"/>
        <v>0</v>
      </c>
      <c r="AG17" s="12">
        <f t="shared" si="63"/>
        <v>0</v>
      </c>
      <c r="AH17" s="12">
        <f t="shared" si="63"/>
        <v>0</v>
      </c>
      <c r="AI17" s="12">
        <f t="shared" si="63"/>
        <v>0</v>
      </c>
      <c r="AJ17" s="12">
        <f t="shared" si="63"/>
        <v>0</v>
      </c>
      <c r="AK17" s="12">
        <f t="shared" si="63"/>
        <v>0</v>
      </c>
      <c r="AL17" s="12">
        <f t="shared" si="63"/>
        <v>0</v>
      </c>
      <c r="AM17" s="12">
        <f t="shared" si="63"/>
        <v>0</v>
      </c>
      <c r="AN17" s="12">
        <f t="shared" si="63"/>
        <v>0</v>
      </c>
      <c r="AO17" s="12">
        <f t="shared" si="63"/>
        <v>0</v>
      </c>
      <c r="AP17" s="12">
        <f t="shared" si="63"/>
        <v>0</v>
      </c>
      <c r="AQ17" s="12">
        <f t="shared" si="63"/>
        <v>0</v>
      </c>
      <c r="AR17" s="12">
        <f t="shared" si="63"/>
        <v>0</v>
      </c>
      <c r="AS17" s="12">
        <f t="shared" si="63"/>
        <v>0</v>
      </c>
      <c r="AT17" s="12">
        <f t="shared" si="63"/>
        <v>0</v>
      </c>
      <c r="AU17" s="12">
        <f t="shared" si="63"/>
        <v>0</v>
      </c>
      <c r="AV17" s="12">
        <f t="shared" si="63"/>
        <v>0</v>
      </c>
      <c r="AW17" s="12">
        <f t="shared" si="63"/>
        <v>0</v>
      </c>
      <c r="AX17" s="12">
        <f t="shared" si="63"/>
        <v>0</v>
      </c>
      <c r="AY17" s="12">
        <f t="shared" si="63"/>
        <v>0</v>
      </c>
      <c r="AZ17" s="12">
        <f t="shared" si="63"/>
        <v>0</v>
      </c>
      <c r="BA17" s="12">
        <f t="shared" si="63"/>
        <v>0</v>
      </c>
      <c r="BB17" s="12">
        <f t="shared" si="63"/>
        <v>0</v>
      </c>
      <c r="BC17" s="12">
        <f t="shared" si="63"/>
        <v>0</v>
      </c>
      <c r="BD17" s="12">
        <f t="shared" si="63"/>
        <v>0</v>
      </c>
      <c r="BE17" s="12">
        <f t="shared" si="63"/>
        <v>0</v>
      </c>
      <c r="BF17" s="12">
        <f t="shared" si="63"/>
        <v>0</v>
      </c>
      <c r="BG17" s="12">
        <f t="shared" si="63"/>
        <v>0</v>
      </c>
      <c r="BH17" s="12">
        <f t="shared" si="63"/>
        <v>0</v>
      </c>
      <c r="BI17" s="12">
        <f t="shared" si="63"/>
        <v>0</v>
      </c>
      <c r="BJ17" s="12">
        <f t="shared" si="63"/>
        <v>0</v>
      </c>
      <c r="BK17" s="12">
        <f t="shared" si="63"/>
        <v>0</v>
      </c>
      <c r="BL17" s="12">
        <f t="shared" si="63"/>
        <v>0</v>
      </c>
      <c r="BM17" s="12">
        <f t="shared" si="63"/>
        <v>0</v>
      </c>
      <c r="BN17" s="12">
        <f t="shared" si="63"/>
        <v>0</v>
      </c>
    </row>
    <row r="18">
      <c r="A18" s="76" t="s">
        <v>435</v>
      </c>
      <c r="G18" s="21">
        <f t="shared" ref="G18:BN18" si="64">SUM(G8:G17)</f>
        <v>5300</v>
      </c>
      <c r="H18" s="21">
        <f t="shared" si="64"/>
        <v>5300</v>
      </c>
      <c r="I18" s="21">
        <f t="shared" si="64"/>
        <v>5300</v>
      </c>
      <c r="J18" s="21">
        <f t="shared" si="64"/>
        <v>5300</v>
      </c>
      <c r="K18" s="21">
        <f t="shared" si="64"/>
        <v>5300</v>
      </c>
      <c r="L18" s="21">
        <f t="shared" si="64"/>
        <v>5300</v>
      </c>
      <c r="M18" s="21">
        <f t="shared" si="64"/>
        <v>5300</v>
      </c>
      <c r="N18" s="21">
        <f t="shared" si="64"/>
        <v>5300</v>
      </c>
      <c r="O18" s="21">
        <f t="shared" si="64"/>
        <v>5300</v>
      </c>
      <c r="P18" s="21">
        <f t="shared" si="64"/>
        <v>5300</v>
      </c>
      <c r="Q18" s="21">
        <f t="shared" si="64"/>
        <v>5300</v>
      </c>
      <c r="R18" s="21">
        <f t="shared" si="64"/>
        <v>5300</v>
      </c>
      <c r="S18" s="21">
        <f t="shared" si="64"/>
        <v>5500</v>
      </c>
      <c r="T18" s="21">
        <f t="shared" si="64"/>
        <v>5500</v>
      </c>
      <c r="U18" s="21">
        <f t="shared" si="64"/>
        <v>5500</v>
      </c>
      <c r="V18" s="21">
        <f t="shared" si="64"/>
        <v>5500</v>
      </c>
      <c r="W18" s="21">
        <f t="shared" si="64"/>
        <v>5500</v>
      </c>
      <c r="X18" s="21">
        <f t="shared" si="64"/>
        <v>5500</v>
      </c>
      <c r="Y18" s="21">
        <f t="shared" si="64"/>
        <v>5500</v>
      </c>
      <c r="Z18" s="21">
        <f t="shared" si="64"/>
        <v>5500</v>
      </c>
      <c r="AA18" s="21">
        <f t="shared" si="64"/>
        <v>5500</v>
      </c>
      <c r="AB18" s="21">
        <f t="shared" si="64"/>
        <v>5500</v>
      </c>
      <c r="AC18" s="21">
        <f t="shared" si="64"/>
        <v>5500</v>
      </c>
      <c r="AD18" s="21">
        <f t="shared" si="64"/>
        <v>5500</v>
      </c>
      <c r="AE18" s="21">
        <f t="shared" si="64"/>
        <v>6050</v>
      </c>
      <c r="AF18" s="21">
        <f t="shared" si="64"/>
        <v>6050</v>
      </c>
      <c r="AG18" s="21">
        <f t="shared" si="64"/>
        <v>6050</v>
      </c>
      <c r="AH18" s="21">
        <f t="shared" si="64"/>
        <v>6050</v>
      </c>
      <c r="AI18" s="21">
        <f t="shared" si="64"/>
        <v>6050</v>
      </c>
      <c r="AJ18" s="21">
        <f t="shared" si="64"/>
        <v>6050</v>
      </c>
      <c r="AK18" s="21">
        <f t="shared" si="64"/>
        <v>6050</v>
      </c>
      <c r="AL18" s="21">
        <f t="shared" si="64"/>
        <v>6050</v>
      </c>
      <c r="AM18" s="21">
        <f t="shared" si="64"/>
        <v>6050</v>
      </c>
      <c r="AN18" s="21">
        <f t="shared" si="64"/>
        <v>6050</v>
      </c>
      <c r="AO18" s="21">
        <f t="shared" si="64"/>
        <v>6050</v>
      </c>
      <c r="AP18" s="21">
        <f t="shared" si="64"/>
        <v>6050</v>
      </c>
      <c r="AQ18" s="21">
        <f t="shared" si="64"/>
        <v>6655</v>
      </c>
      <c r="AR18" s="21">
        <f t="shared" si="64"/>
        <v>6655</v>
      </c>
      <c r="AS18" s="21">
        <f t="shared" si="64"/>
        <v>6655</v>
      </c>
      <c r="AT18" s="21">
        <f t="shared" si="64"/>
        <v>6655</v>
      </c>
      <c r="AU18" s="21">
        <f t="shared" si="64"/>
        <v>6655</v>
      </c>
      <c r="AV18" s="21">
        <f t="shared" si="64"/>
        <v>6655</v>
      </c>
      <c r="AW18" s="21">
        <f t="shared" si="64"/>
        <v>6655</v>
      </c>
      <c r="AX18" s="21">
        <f t="shared" si="64"/>
        <v>6655</v>
      </c>
      <c r="AY18" s="21">
        <f t="shared" si="64"/>
        <v>6655</v>
      </c>
      <c r="AZ18" s="21">
        <f t="shared" si="64"/>
        <v>6655</v>
      </c>
      <c r="BA18" s="21">
        <f t="shared" si="64"/>
        <v>6655</v>
      </c>
      <c r="BB18" s="21">
        <f t="shared" si="64"/>
        <v>6655</v>
      </c>
      <c r="BC18" s="21">
        <f t="shared" si="64"/>
        <v>7320.5</v>
      </c>
      <c r="BD18" s="21">
        <f t="shared" si="64"/>
        <v>7320.5</v>
      </c>
      <c r="BE18" s="21">
        <f t="shared" si="64"/>
        <v>7320.5</v>
      </c>
      <c r="BF18" s="21">
        <f t="shared" si="64"/>
        <v>7320.5</v>
      </c>
      <c r="BG18" s="21">
        <f t="shared" si="64"/>
        <v>7320.5</v>
      </c>
      <c r="BH18" s="21">
        <f t="shared" si="64"/>
        <v>7320.5</v>
      </c>
      <c r="BI18" s="21">
        <f t="shared" si="64"/>
        <v>7320.5</v>
      </c>
      <c r="BJ18" s="21">
        <f t="shared" si="64"/>
        <v>7320.5</v>
      </c>
      <c r="BK18" s="21">
        <f t="shared" si="64"/>
        <v>7320.5</v>
      </c>
      <c r="BL18" s="21">
        <f t="shared" si="64"/>
        <v>7320.5</v>
      </c>
      <c r="BM18" s="21">
        <f t="shared" si="64"/>
        <v>7320.5</v>
      </c>
      <c r="BN18" s="21">
        <f t="shared" si="64"/>
        <v>7320.5</v>
      </c>
    </row>
    <row r="19">
      <c r="A19" s="94" t="s">
        <v>436</v>
      </c>
      <c r="B19" s="111"/>
      <c r="C19" s="111"/>
      <c r="D19" s="111"/>
      <c r="E19" s="111"/>
      <c r="F19" s="111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</row>
    <row r="20">
      <c r="A20" s="171" t="s">
        <v>437</v>
      </c>
      <c r="B20" s="125">
        <v>0.0</v>
      </c>
      <c r="C20" s="125">
        <v>0.0</v>
      </c>
      <c r="D20" s="125">
        <v>0.0</v>
      </c>
      <c r="E20" s="125">
        <v>0.0</v>
      </c>
      <c r="F20" s="125">
        <v>0.0</v>
      </c>
      <c r="G20" s="12">
        <f>'Sales Forecast'!H37*OpEx!$B$20</f>
        <v>0</v>
      </c>
      <c r="H20" s="12">
        <f>'Sales Forecast'!I37*OpEx!$B$20</f>
        <v>0</v>
      </c>
      <c r="I20" s="12">
        <f>'Sales Forecast'!J37*OpEx!$B$20</f>
        <v>0</v>
      </c>
      <c r="J20" s="12">
        <f>'Sales Forecast'!K37*OpEx!$B$20</f>
        <v>0</v>
      </c>
      <c r="K20" s="12">
        <f>'Sales Forecast'!L37*OpEx!$B$20</f>
        <v>0</v>
      </c>
      <c r="L20" s="12">
        <f>'Sales Forecast'!M37*OpEx!$B$20</f>
        <v>0</v>
      </c>
      <c r="M20" s="12">
        <f>'Sales Forecast'!N37*OpEx!$B$20</f>
        <v>0</v>
      </c>
      <c r="N20" s="12">
        <f>'Sales Forecast'!O37*OpEx!$B$20</f>
        <v>0</v>
      </c>
      <c r="O20" s="12">
        <f>'Sales Forecast'!P37*OpEx!$B$20</f>
        <v>0</v>
      </c>
      <c r="P20" s="12">
        <f>'Sales Forecast'!Q37*OpEx!$B$20</f>
        <v>0</v>
      </c>
      <c r="Q20" s="12">
        <f>'Sales Forecast'!R37*OpEx!$B$20</f>
        <v>0</v>
      </c>
      <c r="R20" s="12">
        <f>'Sales Forecast'!S37*OpEx!$B$20</f>
        <v>0</v>
      </c>
      <c r="S20" s="12">
        <f>'Sales Forecast'!T37*OpEx!$C$20</f>
        <v>0</v>
      </c>
      <c r="T20" s="12">
        <f>'Sales Forecast'!U37*OpEx!$C$20</f>
        <v>0</v>
      </c>
      <c r="U20" s="12">
        <f>'Sales Forecast'!V37*OpEx!$C$20</f>
        <v>0</v>
      </c>
      <c r="V20" s="12">
        <f>'Sales Forecast'!W37*OpEx!$C$20</f>
        <v>0</v>
      </c>
      <c r="W20" s="12">
        <f>'Sales Forecast'!X37*OpEx!$C$20</f>
        <v>0</v>
      </c>
      <c r="X20" s="12">
        <f>'Sales Forecast'!Y37*OpEx!$C$20</f>
        <v>0</v>
      </c>
      <c r="Y20" s="12">
        <f>'Sales Forecast'!Z37*OpEx!$C$20</f>
        <v>0</v>
      </c>
      <c r="Z20" s="12">
        <f>'Sales Forecast'!AA37*OpEx!$C$20</f>
        <v>0</v>
      </c>
      <c r="AA20" s="12">
        <f>'Sales Forecast'!AB37*OpEx!$C$20</f>
        <v>0</v>
      </c>
      <c r="AB20" s="12">
        <f>'Sales Forecast'!AC37*OpEx!$C$20</f>
        <v>0</v>
      </c>
      <c r="AC20" s="12">
        <f>'Sales Forecast'!AD37*OpEx!$C$20</f>
        <v>0</v>
      </c>
      <c r="AD20" s="12">
        <f>'Sales Forecast'!AE37*OpEx!$C$20</f>
        <v>0</v>
      </c>
      <c r="AE20" s="12">
        <f>'Sales Forecast'!AF37*OpEx!$D$20</f>
        <v>0</v>
      </c>
      <c r="AF20" s="12">
        <f>'Sales Forecast'!AG37*OpEx!$D$20</f>
        <v>0</v>
      </c>
      <c r="AG20" s="12">
        <f>'Sales Forecast'!AH37*OpEx!$D$20</f>
        <v>0</v>
      </c>
      <c r="AH20" s="12">
        <f>'Sales Forecast'!AI37*OpEx!$D$20</f>
        <v>0</v>
      </c>
      <c r="AI20" s="12">
        <f>'Sales Forecast'!AJ37*OpEx!$D$20</f>
        <v>0</v>
      </c>
      <c r="AJ20" s="12">
        <f>'Sales Forecast'!AK37*OpEx!$D$20</f>
        <v>0</v>
      </c>
      <c r="AK20" s="12">
        <f>'Sales Forecast'!AL37*OpEx!$D$20</f>
        <v>0</v>
      </c>
      <c r="AL20" s="12">
        <f>'Sales Forecast'!AM37*OpEx!$D$20</f>
        <v>0</v>
      </c>
      <c r="AM20" s="12">
        <f>'Sales Forecast'!AN37*OpEx!$D$20</f>
        <v>0</v>
      </c>
      <c r="AN20" s="12">
        <f>'Sales Forecast'!AO37*OpEx!$D$20</f>
        <v>0</v>
      </c>
      <c r="AO20" s="12">
        <f>'Sales Forecast'!AP37*OpEx!$D$20</f>
        <v>0</v>
      </c>
      <c r="AP20" s="12">
        <f>'Sales Forecast'!AQ37*OpEx!$D$20</f>
        <v>0</v>
      </c>
      <c r="AQ20" s="12">
        <f>'Sales Forecast'!AR37*OpEx!$E$20</f>
        <v>0</v>
      </c>
      <c r="AR20" s="12">
        <f>'Sales Forecast'!AS37*OpEx!$E$20</f>
        <v>0</v>
      </c>
      <c r="AS20" s="12">
        <f>'Sales Forecast'!AT37*OpEx!$E$20</f>
        <v>0</v>
      </c>
      <c r="AT20" s="12">
        <f>'Sales Forecast'!AU37*OpEx!$E$20</f>
        <v>0</v>
      </c>
      <c r="AU20" s="12">
        <f>'Sales Forecast'!AV37*OpEx!$E$20</f>
        <v>0</v>
      </c>
      <c r="AV20" s="12">
        <f>'Sales Forecast'!AW37*OpEx!$E$20</f>
        <v>0</v>
      </c>
      <c r="AW20" s="12">
        <f>'Sales Forecast'!AX37*OpEx!$E$20</f>
        <v>0</v>
      </c>
      <c r="AX20" s="12">
        <f>'Sales Forecast'!AY37*OpEx!$E$20</f>
        <v>0</v>
      </c>
      <c r="AY20" s="12">
        <f>'Sales Forecast'!AZ37*OpEx!$E$20</f>
        <v>0</v>
      </c>
      <c r="AZ20" s="12">
        <f>'Sales Forecast'!BA37*OpEx!$E$20</f>
        <v>0</v>
      </c>
      <c r="BA20" s="12">
        <f>'Sales Forecast'!BB37*OpEx!$E$20</f>
        <v>0</v>
      </c>
      <c r="BB20" s="12">
        <f>'Sales Forecast'!BC37*OpEx!$E$20</f>
        <v>0</v>
      </c>
      <c r="BC20" s="12">
        <f>'Sales Forecast'!BD37*OpEx!$F$20</f>
        <v>0</v>
      </c>
      <c r="BD20" s="12">
        <f>'Sales Forecast'!BE37*OpEx!$F$20</f>
        <v>0</v>
      </c>
      <c r="BE20" s="12">
        <f>'Sales Forecast'!BF37*OpEx!$F$20</f>
        <v>0</v>
      </c>
      <c r="BF20" s="12">
        <f>'Sales Forecast'!BG37*OpEx!$F$20</f>
        <v>0</v>
      </c>
      <c r="BG20" s="12">
        <f>'Sales Forecast'!BH37*OpEx!$F$20</f>
        <v>0</v>
      </c>
      <c r="BH20" s="12">
        <f>'Sales Forecast'!BI37*OpEx!$F$20</f>
        <v>0</v>
      </c>
      <c r="BI20" s="12">
        <f>'Sales Forecast'!BJ37*OpEx!$F$20</f>
        <v>0</v>
      </c>
      <c r="BJ20" s="12">
        <f>'Sales Forecast'!BK37*OpEx!$F$20</f>
        <v>0</v>
      </c>
      <c r="BK20" s="12">
        <f>'Sales Forecast'!BL37*OpEx!$F$20</f>
        <v>0</v>
      </c>
      <c r="BL20" s="12">
        <f>'Sales Forecast'!BM37*OpEx!$F$20</f>
        <v>0</v>
      </c>
      <c r="BM20" s="12">
        <f>'Sales Forecast'!BN37*OpEx!$F$20</f>
        <v>0</v>
      </c>
      <c r="BN20" s="12">
        <f>'Sales Forecast'!BO37*OpEx!$F$20</f>
        <v>0</v>
      </c>
    </row>
    <row r="21" ht="15.75" customHeight="1">
      <c r="A21" s="171" t="s">
        <v>438</v>
      </c>
      <c r="B21" s="122">
        <f>SUM(G21:R21)</f>
        <v>425574.75</v>
      </c>
      <c r="C21" s="122">
        <f>SUM(S21:AD21)</f>
        <v>750618.75</v>
      </c>
      <c r="D21" s="122">
        <f>SUM(AE21:AP21)</f>
        <v>1111953.75</v>
      </c>
      <c r="E21" s="122">
        <f>SUM(AQ21:BB21)</f>
        <v>1600786.5</v>
      </c>
      <c r="F21" s="122">
        <f>SUM(BC21:BN21)</f>
        <v>2250860.25</v>
      </c>
      <c r="G21" s="12">
        <f>+('Sales Forecast'!H37*Assumptions!$B$16)*Assumptions!$B$17</f>
        <v>2001.5</v>
      </c>
      <c r="H21" s="12">
        <f>+('Sales Forecast'!I37*Assumptions!$B$16)*Assumptions!$B$17</f>
        <v>11506</v>
      </c>
      <c r="I21" s="12">
        <f>+('Sales Forecast'!J37*Assumptions!$B$16)*Assumptions!$B$17</f>
        <v>24016.5</v>
      </c>
      <c r="J21" s="12">
        <f>+('Sales Forecast'!K37*Assumptions!$B$16)*Assumptions!$B$17</f>
        <v>31030.75</v>
      </c>
      <c r="K21" s="12">
        <f>+('Sales Forecast'!L37*Assumptions!$B$16)*Assumptions!$B$17</f>
        <v>41048.75</v>
      </c>
      <c r="L21" s="12">
        <f>+('Sales Forecast'!M37*Assumptions!$B$16)*Assumptions!$B$17</f>
        <v>42068.25</v>
      </c>
      <c r="M21" s="12">
        <f>+('Sales Forecast'!N37*Assumptions!$B$16)*Assumptions!$B$17</f>
        <v>43089.25</v>
      </c>
      <c r="N21" s="12">
        <f>+('Sales Forecast'!O37*Assumptions!$B$16)*Assumptions!$B$17</f>
        <v>44111.75</v>
      </c>
      <c r="O21" s="12">
        <f>+('Sales Forecast'!P37*Assumptions!$B$16)*Assumptions!$B$17</f>
        <v>45135.75</v>
      </c>
      <c r="P21" s="12">
        <f>+('Sales Forecast'!Q37*Assumptions!$B$16)*Assumptions!$B$17</f>
        <v>46161.25</v>
      </c>
      <c r="Q21" s="12">
        <f>+('Sales Forecast'!R37*Assumptions!$B$16)*Assumptions!$B$17</f>
        <v>47188.25</v>
      </c>
      <c r="R21" s="12">
        <f>+('Sales Forecast'!S37*Assumptions!$B$16)*Assumptions!$B$17</f>
        <v>48216.75</v>
      </c>
      <c r="S21" s="12">
        <f>+('Sales Forecast'!T37*Assumptions!$B$16)*Assumptions!$B$17</f>
        <v>51246</v>
      </c>
      <c r="T21" s="12">
        <f>+('Sales Forecast'!U37*Assumptions!$B$16)*Assumptions!$B$17</f>
        <v>52776</v>
      </c>
      <c r="U21" s="12">
        <f>+('Sales Forecast'!V37*Assumptions!$B$16)*Assumptions!$B$17</f>
        <v>54306.75</v>
      </c>
      <c r="V21" s="12">
        <f>+('Sales Forecast'!W37*Assumptions!$B$16)*Assumptions!$B$17</f>
        <v>55838.25</v>
      </c>
      <c r="W21" s="12">
        <f>+('Sales Forecast'!X37*Assumptions!$B$16)*Assumptions!$B$17</f>
        <v>57370.5</v>
      </c>
      <c r="X21" s="12">
        <f>+('Sales Forecast'!Y37*Assumptions!$B$16)*Assumptions!$B$17</f>
        <v>63404.25</v>
      </c>
      <c r="Y21" s="12">
        <f>+('Sales Forecast'!Z37*Assumptions!$B$16)*Assumptions!$B$17</f>
        <v>64938.75</v>
      </c>
      <c r="Z21" s="12">
        <f>+('Sales Forecast'!AA37*Assumptions!$B$16)*Assumptions!$B$17</f>
        <v>66474</v>
      </c>
      <c r="AA21" s="12">
        <f>+('Sales Forecast'!AB37*Assumptions!$B$16)*Assumptions!$B$17</f>
        <v>68010</v>
      </c>
      <c r="AB21" s="12">
        <f>+('Sales Forecast'!AC37*Assumptions!$B$16)*Assumptions!$B$17</f>
        <v>69546.75</v>
      </c>
      <c r="AC21" s="12">
        <f>+('Sales Forecast'!AD37*Assumptions!$B$16)*Assumptions!$B$17</f>
        <v>71084.25</v>
      </c>
      <c r="AD21" s="12">
        <f>+('Sales Forecast'!AE37*Assumptions!$B$16)*Assumptions!$B$17</f>
        <v>75623.25</v>
      </c>
      <c r="AE21" s="12">
        <f>+('Sales Forecast'!AF37*Assumptions!$B$16)*Assumptions!$B$17</f>
        <v>85666</v>
      </c>
      <c r="AF21" s="12">
        <f>+('Sales Forecast'!AG37*Assumptions!$B$16)*Assumptions!$B$17</f>
        <v>91710.25</v>
      </c>
      <c r="AG21" s="12">
        <f>+('Sales Forecast'!AH37*Assumptions!$B$16)*Assumptions!$B$17</f>
        <v>93255.25</v>
      </c>
      <c r="AH21" s="12">
        <f>+('Sales Forecast'!AI37*Assumptions!$B$16)*Assumptions!$B$17</f>
        <v>93300.25</v>
      </c>
      <c r="AI21" s="12">
        <f>+('Sales Forecast'!AJ37*Assumptions!$B$16)*Assumptions!$B$17</f>
        <v>93345.25</v>
      </c>
      <c r="AJ21" s="12">
        <f>+('Sales Forecast'!AK37*Assumptions!$B$16)*Assumptions!$B$17</f>
        <v>93390.25</v>
      </c>
      <c r="AK21" s="12">
        <f>+('Sales Forecast'!AL37*Assumptions!$B$16)*Assumptions!$B$17</f>
        <v>93435.25</v>
      </c>
      <c r="AL21" s="12">
        <f>+('Sales Forecast'!AM37*Assumptions!$B$16)*Assumptions!$B$17</f>
        <v>93480.25</v>
      </c>
      <c r="AM21" s="12">
        <f>+('Sales Forecast'!AN37*Assumptions!$B$16)*Assumptions!$B$17</f>
        <v>93525.25</v>
      </c>
      <c r="AN21" s="12">
        <f>+('Sales Forecast'!AO37*Assumptions!$B$16)*Assumptions!$B$17</f>
        <v>93570.25</v>
      </c>
      <c r="AO21" s="12">
        <f>+('Sales Forecast'!AP37*Assumptions!$B$16)*Assumptions!$B$17</f>
        <v>93615.25</v>
      </c>
      <c r="AP21" s="12">
        <f>+('Sales Forecast'!AQ37*Assumptions!$B$16)*Assumptions!$B$17</f>
        <v>93660.25</v>
      </c>
      <c r="AQ21" s="12">
        <f>+('Sales Forecast'!AR37*Assumptions!$B$16)*Assumptions!$B$17</f>
        <v>103709</v>
      </c>
      <c r="AR21" s="12">
        <f>+('Sales Forecast'!AS37*Assumptions!$B$16)*Assumptions!$B$17</f>
        <v>112760</v>
      </c>
      <c r="AS21" s="12">
        <f>+('Sales Forecast'!AT37*Assumptions!$B$16)*Assumptions!$B$17</f>
        <v>122314</v>
      </c>
      <c r="AT21" s="12">
        <f>+('Sales Forecast'!AU37*Assumptions!$B$16)*Assumptions!$B$17</f>
        <v>131871</v>
      </c>
      <c r="AU21" s="12">
        <f>+('Sales Forecast'!AV37*Assumptions!$B$16)*Assumptions!$B$17</f>
        <v>138430.25</v>
      </c>
      <c r="AV21" s="12">
        <f>+('Sales Forecast'!AW37*Assumptions!$B$16)*Assumptions!$B$17</f>
        <v>138489.5</v>
      </c>
      <c r="AW21" s="12">
        <f>+('Sales Forecast'!AX37*Assumptions!$B$16)*Assumptions!$B$17</f>
        <v>142050.25</v>
      </c>
      <c r="AX21" s="12">
        <f>+('Sales Forecast'!AY37*Assumptions!$B$16)*Assumptions!$B$17</f>
        <v>142111</v>
      </c>
      <c r="AY21" s="12">
        <f>+('Sales Forecast'!AZ37*Assumptions!$B$16)*Assumptions!$B$17</f>
        <v>142171.75</v>
      </c>
      <c r="AZ21" s="12">
        <f>+('Sales Forecast'!BA37*Assumptions!$B$16)*Assumptions!$B$17</f>
        <v>142232.5</v>
      </c>
      <c r="BA21" s="12">
        <f>+('Sales Forecast'!BB37*Assumptions!$B$16)*Assumptions!$B$17</f>
        <v>142293.25</v>
      </c>
      <c r="BB21" s="12">
        <f>+('Sales Forecast'!BC37*Assumptions!$B$16)*Assumptions!$B$17</f>
        <v>142354</v>
      </c>
      <c r="BC21" s="12">
        <f>+('Sales Forecast'!BD37*Assumptions!$B$16)*Assumptions!$B$17</f>
        <v>147417</v>
      </c>
      <c r="BD21" s="12">
        <f>+('Sales Forecast'!BE37*Assumptions!$B$16)*Assumptions!$B$17</f>
        <v>156983</v>
      </c>
      <c r="BE21" s="12">
        <f>+('Sales Forecast'!BF37*Assumptions!$B$16)*Assumptions!$B$17</f>
        <v>160550.5</v>
      </c>
      <c r="BF21" s="12">
        <f>+('Sales Forecast'!BG37*Assumptions!$B$16)*Assumptions!$B$17</f>
        <v>170121</v>
      </c>
      <c r="BG21" s="12">
        <f>+('Sales Forecast'!BH37*Assumptions!$B$16)*Assumptions!$B$17</f>
        <v>175193.75</v>
      </c>
      <c r="BH21" s="12">
        <f>+('Sales Forecast'!BI37*Assumptions!$B$16)*Assumptions!$B$17</f>
        <v>183268.75</v>
      </c>
      <c r="BI21" s="12">
        <f>+('Sales Forecast'!BJ37*Assumptions!$B$16)*Assumptions!$B$17</f>
        <v>188346</v>
      </c>
      <c r="BJ21" s="12">
        <f>+('Sales Forecast'!BK37*Assumptions!$B$16)*Assumptions!$B$17</f>
        <v>197926.25</v>
      </c>
      <c r="BK21" s="12">
        <f>+('Sales Forecast'!BL37*Assumptions!$B$16)*Assumptions!$B$17</f>
        <v>201508</v>
      </c>
      <c r="BL21" s="12">
        <f>+('Sales Forecast'!BM37*Assumptions!$B$16)*Assumptions!$B$17</f>
        <v>211092.75</v>
      </c>
      <c r="BM21" s="12">
        <f>+('Sales Forecast'!BN37*Assumptions!$B$16)*Assumptions!$B$17</f>
        <v>225181.25</v>
      </c>
      <c r="BN21" s="12">
        <f>+('Sales Forecast'!BO37*Assumptions!$B$16)*Assumptions!$B$17</f>
        <v>233272</v>
      </c>
    </row>
    <row r="22" ht="15.75" customHeight="1">
      <c r="A22" s="171" t="s">
        <v>439</v>
      </c>
      <c r="B22" s="203">
        <v>12000.0</v>
      </c>
      <c r="C22" s="122">
        <f t="shared" ref="C22:F22" si="65">B22*(1+(B21/C21))</f>
        <v>18803.58304</v>
      </c>
      <c r="D22" s="122">
        <f t="shared" si="65"/>
        <v>31496.84659</v>
      </c>
      <c r="E22" s="122">
        <f t="shared" si="65"/>
        <v>53375.48979</v>
      </c>
      <c r="F22" s="122">
        <f t="shared" si="65"/>
        <v>91335.53796</v>
      </c>
      <c r="G22" s="12">
        <f t="shared" ref="G22:BN22" si="66">$C$22/12</f>
        <v>1566.965254</v>
      </c>
      <c r="H22" s="12">
        <f t="shared" si="66"/>
        <v>1566.965254</v>
      </c>
      <c r="I22" s="12">
        <f t="shared" si="66"/>
        <v>1566.965254</v>
      </c>
      <c r="J22" s="12">
        <f t="shared" si="66"/>
        <v>1566.965254</v>
      </c>
      <c r="K22" s="12">
        <f t="shared" si="66"/>
        <v>1566.965254</v>
      </c>
      <c r="L22" s="12">
        <f t="shared" si="66"/>
        <v>1566.965254</v>
      </c>
      <c r="M22" s="12">
        <f t="shared" si="66"/>
        <v>1566.965254</v>
      </c>
      <c r="N22" s="12">
        <f t="shared" si="66"/>
        <v>1566.965254</v>
      </c>
      <c r="O22" s="12">
        <f t="shared" si="66"/>
        <v>1566.965254</v>
      </c>
      <c r="P22" s="12">
        <f t="shared" si="66"/>
        <v>1566.965254</v>
      </c>
      <c r="Q22" s="12">
        <f t="shared" si="66"/>
        <v>1566.965254</v>
      </c>
      <c r="R22" s="12">
        <f t="shared" si="66"/>
        <v>1566.965254</v>
      </c>
      <c r="S22" s="12">
        <f t="shared" si="66"/>
        <v>1566.965254</v>
      </c>
      <c r="T22" s="12">
        <f t="shared" si="66"/>
        <v>1566.965254</v>
      </c>
      <c r="U22" s="12">
        <f t="shared" si="66"/>
        <v>1566.965254</v>
      </c>
      <c r="V22" s="12">
        <f t="shared" si="66"/>
        <v>1566.965254</v>
      </c>
      <c r="W22" s="12">
        <f t="shared" si="66"/>
        <v>1566.965254</v>
      </c>
      <c r="X22" s="12">
        <f t="shared" si="66"/>
        <v>1566.965254</v>
      </c>
      <c r="Y22" s="12">
        <f t="shared" si="66"/>
        <v>1566.965254</v>
      </c>
      <c r="Z22" s="12">
        <f t="shared" si="66"/>
        <v>1566.965254</v>
      </c>
      <c r="AA22" s="12">
        <f t="shared" si="66"/>
        <v>1566.965254</v>
      </c>
      <c r="AB22" s="12">
        <f t="shared" si="66"/>
        <v>1566.965254</v>
      </c>
      <c r="AC22" s="12">
        <f t="shared" si="66"/>
        <v>1566.965254</v>
      </c>
      <c r="AD22" s="12">
        <f t="shared" si="66"/>
        <v>1566.965254</v>
      </c>
      <c r="AE22" s="12">
        <f t="shared" si="66"/>
        <v>1566.965254</v>
      </c>
      <c r="AF22" s="12">
        <f t="shared" si="66"/>
        <v>1566.965254</v>
      </c>
      <c r="AG22" s="12">
        <f t="shared" si="66"/>
        <v>1566.965254</v>
      </c>
      <c r="AH22" s="12">
        <f t="shared" si="66"/>
        <v>1566.965254</v>
      </c>
      <c r="AI22" s="12">
        <f t="shared" si="66"/>
        <v>1566.965254</v>
      </c>
      <c r="AJ22" s="12">
        <f t="shared" si="66"/>
        <v>1566.965254</v>
      </c>
      <c r="AK22" s="12">
        <f t="shared" si="66"/>
        <v>1566.965254</v>
      </c>
      <c r="AL22" s="12">
        <f t="shared" si="66"/>
        <v>1566.965254</v>
      </c>
      <c r="AM22" s="12">
        <f t="shared" si="66"/>
        <v>1566.965254</v>
      </c>
      <c r="AN22" s="12">
        <f t="shared" si="66"/>
        <v>1566.965254</v>
      </c>
      <c r="AO22" s="12">
        <f t="shared" si="66"/>
        <v>1566.965254</v>
      </c>
      <c r="AP22" s="12">
        <f t="shared" si="66"/>
        <v>1566.965254</v>
      </c>
      <c r="AQ22" s="12">
        <f t="shared" si="66"/>
        <v>1566.965254</v>
      </c>
      <c r="AR22" s="12">
        <f t="shared" si="66"/>
        <v>1566.965254</v>
      </c>
      <c r="AS22" s="12">
        <f t="shared" si="66"/>
        <v>1566.965254</v>
      </c>
      <c r="AT22" s="12">
        <f t="shared" si="66"/>
        <v>1566.965254</v>
      </c>
      <c r="AU22" s="12">
        <f t="shared" si="66"/>
        <v>1566.965254</v>
      </c>
      <c r="AV22" s="12">
        <f t="shared" si="66"/>
        <v>1566.965254</v>
      </c>
      <c r="AW22" s="12">
        <f t="shared" si="66"/>
        <v>1566.965254</v>
      </c>
      <c r="AX22" s="12">
        <f t="shared" si="66"/>
        <v>1566.965254</v>
      </c>
      <c r="AY22" s="12">
        <f t="shared" si="66"/>
        <v>1566.965254</v>
      </c>
      <c r="AZ22" s="12">
        <f t="shared" si="66"/>
        <v>1566.965254</v>
      </c>
      <c r="BA22" s="12">
        <f t="shared" si="66"/>
        <v>1566.965254</v>
      </c>
      <c r="BB22" s="12">
        <f t="shared" si="66"/>
        <v>1566.965254</v>
      </c>
      <c r="BC22" s="12">
        <f t="shared" si="66"/>
        <v>1566.965254</v>
      </c>
      <c r="BD22" s="12">
        <f t="shared" si="66"/>
        <v>1566.965254</v>
      </c>
      <c r="BE22" s="12">
        <f t="shared" si="66"/>
        <v>1566.965254</v>
      </c>
      <c r="BF22" s="12">
        <f t="shared" si="66"/>
        <v>1566.965254</v>
      </c>
      <c r="BG22" s="12">
        <f t="shared" si="66"/>
        <v>1566.965254</v>
      </c>
      <c r="BH22" s="12">
        <f t="shared" si="66"/>
        <v>1566.965254</v>
      </c>
      <c r="BI22" s="12">
        <f t="shared" si="66"/>
        <v>1566.965254</v>
      </c>
      <c r="BJ22" s="12">
        <f t="shared" si="66"/>
        <v>1566.965254</v>
      </c>
      <c r="BK22" s="12">
        <f t="shared" si="66"/>
        <v>1566.965254</v>
      </c>
      <c r="BL22" s="12">
        <f t="shared" si="66"/>
        <v>1566.965254</v>
      </c>
      <c r="BM22" s="12">
        <f t="shared" si="66"/>
        <v>1566.965254</v>
      </c>
      <c r="BN22" s="12">
        <f t="shared" si="66"/>
        <v>1566.965254</v>
      </c>
    </row>
    <row r="23" ht="15.75" customHeight="1">
      <c r="A23" s="171" t="s">
        <v>440</v>
      </c>
      <c r="B23" s="204">
        <v>48000.0</v>
      </c>
      <c r="C23" s="122">
        <f t="shared" ref="C23:F23" si="67">B23</f>
        <v>48000</v>
      </c>
      <c r="D23" s="122">
        <f t="shared" si="67"/>
        <v>48000</v>
      </c>
      <c r="E23" s="122">
        <f t="shared" si="67"/>
        <v>48000</v>
      </c>
      <c r="F23" s="122">
        <f t="shared" si="67"/>
        <v>48000</v>
      </c>
      <c r="G23" s="12">
        <f t="shared" ref="G23:BN23" si="68">$C$23/12</f>
        <v>4000</v>
      </c>
      <c r="H23" s="12">
        <f t="shared" si="68"/>
        <v>4000</v>
      </c>
      <c r="I23" s="12">
        <f t="shared" si="68"/>
        <v>4000</v>
      </c>
      <c r="J23" s="12">
        <f t="shared" si="68"/>
        <v>4000</v>
      </c>
      <c r="K23" s="12">
        <f t="shared" si="68"/>
        <v>4000</v>
      </c>
      <c r="L23" s="12">
        <f t="shared" si="68"/>
        <v>4000</v>
      </c>
      <c r="M23" s="12">
        <f t="shared" si="68"/>
        <v>4000</v>
      </c>
      <c r="N23" s="12">
        <f t="shared" si="68"/>
        <v>4000</v>
      </c>
      <c r="O23" s="12">
        <f t="shared" si="68"/>
        <v>4000</v>
      </c>
      <c r="P23" s="12">
        <f t="shared" si="68"/>
        <v>4000</v>
      </c>
      <c r="Q23" s="12">
        <f t="shared" si="68"/>
        <v>4000</v>
      </c>
      <c r="R23" s="12">
        <f t="shared" si="68"/>
        <v>4000</v>
      </c>
      <c r="S23" s="12">
        <f t="shared" si="68"/>
        <v>4000</v>
      </c>
      <c r="T23" s="12">
        <f t="shared" si="68"/>
        <v>4000</v>
      </c>
      <c r="U23" s="12">
        <f t="shared" si="68"/>
        <v>4000</v>
      </c>
      <c r="V23" s="12">
        <f t="shared" si="68"/>
        <v>4000</v>
      </c>
      <c r="W23" s="12">
        <f t="shared" si="68"/>
        <v>4000</v>
      </c>
      <c r="X23" s="12">
        <f t="shared" si="68"/>
        <v>4000</v>
      </c>
      <c r="Y23" s="12">
        <f t="shared" si="68"/>
        <v>4000</v>
      </c>
      <c r="Z23" s="12">
        <f t="shared" si="68"/>
        <v>4000</v>
      </c>
      <c r="AA23" s="12">
        <f t="shared" si="68"/>
        <v>4000</v>
      </c>
      <c r="AB23" s="12">
        <f t="shared" si="68"/>
        <v>4000</v>
      </c>
      <c r="AC23" s="12">
        <f t="shared" si="68"/>
        <v>4000</v>
      </c>
      <c r="AD23" s="12">
        <f t="shared" si="68"/>
        <v>4000</v>
      </c>
      <c r="AE23" s="12">
        <f t="shared" si="68"/>
        <v>4000</v>
      </c>
      <c r="AF23" s="12">
        <f t="shared" si="68"/>
        <v>4000</v>
      </c>
      <c r="AG23" s="12">
        <f t="shared" si="68"/>
        <v>4000</v>
      </c>
      <c r="AH23" s="12">
        <f t="shared" si="68"/>
        <v>4000</v>
      </c>
      <c r="AI23" s="12">
        <f t="shared" si="68"/>
        <v>4000</v>
      </c>
      <c r="AJ23" s="12">
        <f t="shared" si="68"/>
        <v>4000</v>
      </c>
      <c r="AK23" s="12">
        <f t="shared" si="68"/>
        <v>4000</v>
      </c>
      <c r="AL23" s="12">
        <f t="shared" si="68"/>
        <v>4000</v>
      </c>
      <c r="AM23" s="12">
        <f t="shared" si="68"/>
        <v>4000</v>
      </c>
      <c r="AN23" s="12">
        <f t="shared" si="68"/>
        <v>4000</v>
      </c>
      <c r="AO23" s="12">
        <f t="shared" si="68"/>
        <v>4000</v>
      </c>
      <c r="AP23" s="12">
        <f t="shared" si="68"/>
        <v>4000</v>
      </c>
      <c r="AQ23" s="12">
        <f t="shared" si="68"/>
        <v>4000</v>
      </c>
      <c r="AR23" s="12">
        <f t="shared" si="68"/>
        <v>4000</v>
      </c>
      <c r="AS23" s="12">
        <f t="shared" si="68"/>
        <v>4000</v>
      </c>
      <c r="AT23" s="12">
        <f t="shared" si="68"/>
        <v>4000</v>
      </c>
      <c r="AU23" s="12">
        <f t="shared" si="68"/>
        <v>4000</v>
      </c>
      <c r="AV23" s="12">
        <f t="shared" si="68"/>
        <v>4000</v>
      </c>
      <c r="AW23" s="12">
        <f t="shared" si="68"/>
        <v>4000</v>
      </c>
      <c r="AX23" s="12">
        <f t="shared" si="68"/>
        <v>4000</v>
      </c>
      <c r="AY23" s="12">
        <f t="shared" si="68"/>
        <v>4000</v>
      </c>
      <c r="AZ23" s="12">
        <f t="shared" si="68"/>
        <v>4000</v>
      </c>
      <c r="BA23" s="12">
        <f t="shared" si="68"/>
        <v>4000</v>
      </c>
      <c r="BB23" s="12">
        <f t="shared" si="68"/>
        <v>4000</v>
      </c>
      <c r="BC23" s="12">
        <f t="shared" si="68"/>
        <v>4000</v>
      </c>
      <c r="BD23" s="12">
        <f t="shared" si="68"/>
        <v>4000</v>
      </c>
      <c r="BE23" s="12">
        <f t="shared" si="68"/>
        <v>4000</v>
      </c>
      <c r="BF23" s="12">
        <f t="shared" si="68"/>
        <v>4000</v>
      </c>
      <c r="BG23" s="12">
        <f t="shared" si="68"/>
        <v>4000</v>
      </c>
      <c r="BH23" s="12">
        <f t="shared" si="68"/>
        <v>4000</v>
      </c>
      <c r="BI23" s="12">
        <f t="shared" si="68"/>
        <v>4000</v>
      </c>
      <c r="BJ23" s="12">
        <f t="shared" si="68"/>
        <v>4000</v>
      </c>
      <c r="BK23" s="12">
        <f t="shared" si="68"/>
        <v>4000</v>
      </c>
      <c r="BL23" s="12">
        <f t="shared" si="68"/>
        <v>4000</v>
      </c>
      <c r="BM23" s="12">
        <f t="shared" si="68"/>
        <v>4000</v>
      </c>
      <c r="BN23" s="12">
        <f t="shared" si="68"/>
        <v>4000</v>
      </c>
    </row>
    <row r="24" ht="15.75" customHeight="1">
      <c r="A24" s="171" t="s">
        <v>441</v>
      </c>
      <c r="B24" s="203">
        <v>2400.0</v>
      </c>
      <c r="C24" s="122">
        <f t="shared" ref="C24:F24" si="69">+B24</f>
        <v>2400</v>
      </c>
      <c r="D24" s="122">
        <f t="shared" si="69"/>
        <v>2400</v>
      </c>
      <c r="E24" s="122">
        <f t="shared" si="69"/>
        <v>2400</v>
      </c>
      <c r="F24" s="122">
        <f t="shared" si="69"/>
        <v>2400</v>
      </c>
      <c r="G24" s="12">
        <f t="shared" ref="G24:BN24" si="70">$C$24/12</f>
        <v>200</v>
      </c>
      <c r="H24" s="12">
        <f t="shared" si="70"/>
        <v>200</v>
      </c>
      <c r="I24" s="12">
        <f t="shared" si="70"/>
        <v>200</v>
      </c>
      <c r="J24" s="12">
        <f t="shared" si="70"/>
        <v>200</v>
      </c>
      <c r="K24" s="12">
        <f t="shared" si="70"/>
        <v>200</v>
      </c>
      <c r="L24" s="12">
        <f t="shared" si="70"/>
        <v>200</v>
      </c>
      <c r="M24" s="12">
        <f t="shared" si="70"/>
        <v>200</v>
      </c>
      <c r="N24" s="12">
        <f t="shared" si="70"/>
        <v>200</v>
      </c>
      <c r="O24" s="12">
        <f t="shared" si="70"/>
        <v>200</v>
      </c>
      <c r="P24" s="12">
        <f t="shared" si="70"/>
        <v>200</v>
      </c>
      <c r="Q24" s="12">
        <f t="shared" si="70"/>
        <v>200</v>
      </c>
      <c r="R24" s="12">
        <f t="shared" si="70"/>
        <v>200</v>
      </c>
      <c r="S24" s="12">
        <f t="shared" si="70"/>
        <v>200</v>
      </c>
      <c r="T24" s="12">
        <f t="shared" si="70"/>
        <v>200</v>
      </c>
      <c r="U24" s="12">
        <f t="shared" si="70"/>
        <v>200</v>
      </c>
      <c r="V24" s="12">
        <f t="shared" si="70"/>
        <v>200</v>
      </c>
      <c r="W24" s="12">
        <f t="shared" si="70"/>
        <v>200</v>
      </c>
      <c r="X24" s="12">
        <f t="shared" si="70"/>
        <v>200</v>
      </c>
      <c r="Y24" s="12">
        <f t="shared" si="70"/>
        <v>200</v>
      </c>
      <c r="Z24" s="12">
        <f t="shared" si="70"/>
        <v>200</v>
      </c>
      <c r="AA24" s="12">
        <f t="shared" si="70"/>
        <v>200</v>
      </c>
      <c r="AB24" s="12">
        <f t="shared" si="70"/>
        <v>200</v>
      </c>
      <c r="AC24" s="12">
        <f t="shared" si="70"/>
        <v>200</v>
      </c>
      <c r="AD24" s="12">
        <f t="shared" si="70"/>
        <v>200</v>
      </c>
      <c r="AE24" s="12">
        <f t="shared" si="70"/>
        <v>200</v>
      </c>
      <c r="AF24" s="12">
        <f t="shared" si="70"/>
        <v>200</v>
      </c>
      <c r="AG24" s="12">
        <f t="shared" si="70"/>
        <v>200</v>
      </c>
      <c r="AH24" s="12">
        <f t="shared" si="70"/>
        <v>200</v>
      </c>
      <c r="AI24" s="12">
        <f t="shared" si="70"/>
        <v>200</v>
      </c>
      <c r="AJ24" s="12">
        <f t="shared" si="70"/>
        <v>200</v>
      </c>
      <c r="AK24" s="12">
        <f t="shared" si="70"/>
        <v>200</v>
      </c>
      <c r="AL24" s="12">
        <f t="shared" si="70"/>
        <v>200</v>
      </c>
      <c r="AM24" s="12">
        <f t="shared" si="70"/>
        <v>200</v>
      </c>
      <c r="AN24" s="12">
        <f t="shared" si="70"/>
        <v>200</v>
      </c>
      <c r="AO24" s="12">
        <f t="shared" si="70"/>
        <v>200</v>
      </c>
      <c r="AP24" s="12">
        <f t="shared" si="70"/>
        <v>200</v>
      </c>
      <c r="AQ24" s="12">
        <f t="shared" si="70"/>
        <v>200</v>
      </c>
      <c r="AR24" s="12">
        <f t="shared" si="70"/>
        <v>200</v>
      </c>
      <c r="AS24" s="12">
        <f t="shared" si="70"/>
        <v>200</v>
      </c>
      <c r="AT24" s="12">
        <f t="shared" si="70"/>
        <v>200</v>
      </c>
      <c r="AU24" s="12">
        <f t="shared" si="70"/>
        <v>200</v>
      </c>
      <c r="AV24" s="12">
        <f t="shared" si="70"/>
        <v>200</v>
      </c>
      <c r="AW24" s="12">
        <f t="shared" si="70"/>
        <v>200</v>
      </c>
      <c r="AX24" s="12">
        <f t="shared" si="70"/>
        <v>200</v>
      </c>
      <c r="AY24" s="12">
        <f t="shared" si="70"/>
        <v>200</v>
      </c>
      <c r="AZ24" s="12">
        <f t="shared" si="70"/>
        <v>200</v>
      </c>
      <c r="BA24" s="12">
        <f t="shared" si="70"/>
        <v>200</v>
      </c>
      <c r="BB24" s="12">
        <f t="shared" si="70"/>
        <v>200</v>
      </c>
      <c r="BC24" s="12">
        <f t="shared" si="70"/>
        <v>200</v>
      </c>
      <c r="BD24" s="12">
        <f t="shared" si="70"/>
        <v>200</v>
      </c>
      <c r="BE24" s="12">
        <f t="shared" si="70"/>
        <v>200</v>
      </c>
      <c r="BF24" s="12">
        <f t="shared" si="70"/>
        <v>200</v>
      </c>
      <c r="BG24" s="12">
        <f t="shared" si="70"/>
        <v>200</v>
      </c>
      <c r="BH24" s="12">
        <f t="shared" si="70"/>
        <v>200</v>
      </c>
      <c r="BI24" s="12">
        <f t="shared" si="70"/>
        <v>200</v>
      </c>
      <c r="BJ24" s="12">
        <f t="shared" si="70"/>
        <v>200</v>
      </c>
      <c r="BK24" s="12">
        <f t="shared" si="70"/>
        <v>200</v>
      </c>
      <c r="BL24" s="12">
        <f t="shared" si="70"/>
        <v>200</v>
      </c>
      <c r="BM24" s="12">
        <f t="shared" si="70"/>
        <v>200</v>
      </c>
      <c r="BN24" s="12">
        <f t="shared" si="70"/>
        <v>200</v>
      </c>
    </row>
    <row r="25" ht="15.75" customHeight="1">
      <c r="A25" s="171" t="s">
        <v>442</v>
      </c>
      <c r="B25" s="122">
        <v>0.0</v>
      </c>
      <c r="C25" s="122">
        <v>0.0</v>
      </c>
      <c r="D25" s="122">
        <v>0.0</v>
      </c>
      <c r="E25" s="122">
        <v>0.0</v>
      </c>
      <c r="F25" s="122">
        <v>0.0</v>
      </c>
      <c r="G25" s="12">
        <f t="shared" ref="G25:BN25" si="71">$C$25/12</f>
        <v>0</v>
      </c>
      <c r="H25" s="12">
        <f t="shared" si="71"/>
        <v>0</v>
      </c>
      <c r="I25" s="12">
        <f t="shared" si="71"/>
        <v>0</v>
      </c>
      <c r="J25" s="12">
        <f t="shared" si="71"/>
        <v>0</v>
      </c>
      <c r="K25" s="12">
        <f t="shared" si="71"/>
        <v>0</v>
      </c>
      <c r="L25" s="12">
        <f t="shared" si="71"/>
        <v>0</v>
      </c>
      <c r="M25" s="12">
        <f t="shared" si="71"/>
        <v>0</v>
      </c>
      <c r="N25" s="12">
        <f t="shared" si="71"/>
        <v>0</v>
      </c>
      <c r="O25" s="12">
        <f t="shared" si="71"/>
        <v>0</v>
      </c>
      <c r="P25" s="12">
        <f t="shared" si="71"/>
        <v>0</v>
      </c>
      <c r="Q25" s="12">
        <f t="shared" si="71"/>
        <v>0</v>
      </c>
      <c r="R25" s="12">
        <f t="shared" si="71"/>
        <v>0</v>
      </c>
      <c r="S25" s="12">
        <f t="shared" si="71"/>
        <v>0</v>
      </c>
      <c r="T25" s="12">
        <f t="shared" si="71"/>
        <v>0</v>
      </c>
      <c r="U25" s="12">
        <f t="shared" si="71"/>
        <v>0</v>
      </c>
      <c r="V25" s="12">
        <f t="shared" si="71"/>
        <v>0</v>
      </c>
      <c r="W25" s="12">
        <f t="shared" si="71"/>
        <v>0</v>
      </c>
      <c r="X25" s="12">
        <f t="shared" si="71"/>
        <v>0</v>
      </c>
      <c r="Y25" s="12">
        <f t="shared" si="71"/>
        <v>0</v>
      </c>
      <c r="Z25" s="12">
        <f t="shared" si="71"/>
        <v>0</v>
      </c>
      <c r="AA25" s="12">
        <f t="shared" si="71"/>
        <v>0</v>
      </c>
      <c r="AB25" s="12">
        <f t="shared" si="71"/>
        <v>0</v>
      </c>
      <c r="AC25" s="12">
        <f t="shared" si="71"/>
        <v>0</v>
      </c>
      <c r="AD25" s="12">
        <f t="shared" si="71"/>
        <v>0</v>
      </c>
      <c r="AE25" s="12">
        <f t="shared" si="71"/>
        <v>0</v>
      </c>
      <c r="AF25" s="12">
        <f t="shared" si="71"/>
        <v>0</v>
      </c>
      <c r="AG25" s="12">
        <f t="shared" si="71"/>
        <v>0</v>
      </c>
      <c r="AH25" s="12">
        <f t="shared" si="71"/>
        <v>0</v>
      </c>
      <c r="AI25" s="12">
        <f t="shared" si="71"/>
        <v>0</v>
      </c>
      <c r="AJ25" s="12">
        <f t="shared" si="71"/>
        <v>0</v>
      </c>
      <c r="AK25" s="12">
        <f t="shared" si="71"/>
        <v>0</v>
      </c>
      <c r="AL25" s="12">
        <f t="shared" si="71"/>
        <v>0</v>
      </c>
      <c r="AM25" s="12">
        <f t="shared" si="71"/>
        <v>0</v>
      </c>
      <c r="AN25" s="12">
        <f t="shared" si="71"/>
        <v>0</v>
      </c>
      <c r="AO25" s="12">
        <f t="shared" si="71"/>
        <v>0</v>
      </c>
      <c r="AP25" s="12">
        <f t="shared" si="71"/>
        <v>0</v>
      </c>
      <c r="AQ25" s="12">
        <f t="shared" si="71"/>
        <v>0</v>
      </c>
      <c r="AR25" s="12">
        <f t="shared" si="71"/>
        <v>0</v>
      </c>
      <c r="AS25" s="12">
        <f t="shared" si="71"/>
        <v>0</v>
      </c>
      <c r="AT25" s="12">
        <f t="shared" si="71"/>
        <v>0</v>
      </c>
      <c r="AU25" s="12">
        <f t="shared" si="71"/>
        <v>0</v>
      </c>
      <c r="AV25" s="12">
        <f t="shared" si="71"/>
        <v>0</v>
      </c>
      <c r="AW25" s="12">
        <f t="shared" si="71"/>
        <v>0</v>
      </c>
      <c r="AX25" s="12">
        <f t="shared" si="71"/>
        <v>0</v>
      </c>
      <c r="AY25" s="12">
        <f t="shared" si="71"/>
        <v>0</v>
      </c>
      <c r="AZ25" s="12">
        <f t="shared" si="71"/>
        <v>0</v>
      </c>
      <c r="BA25" s="12">
        <f t="shared" si="71"/>
        <v>0</v>
      </c>
      <c r="BB25" s="12">
        <f t="shared" si="71"/>
        <v>0</v>
      </c>
      <c r="BC25" s="12">
        <f t="shared" si="71"/>
        <v>0</v>
      </c>
      <c r="BD25" s="12">
        <f t="shared" si="71"/>
        <v>0</v>
      </c>
      <c r="BE25" s="12">
        <f t="shared" si="71"/>
        <v>0</v>
      </c>
      <c r="BF25" s="12">
        <f t="shared" si="71"/>
        <v>0</v>
      </c>
      <c r="BG25" s="12">
        <f t="shared" si="71"/>
        <v>0</v>
      </c>
      <c r="BH25" s="12">
        <f t="shared" si="71"/>
        <v>0</v>
      </c>
      <c r="BI25" s="12">
        <f t="shared" si="71"/>
        <v>0</v>
      </c>
      <c r="BJ25" s="12">
        <f t="shared" si="71"/>
        <v>0</v>
      </c>
      <c r="BK25" s="12">
        <f t="shared" si="71"/>
        <v>0</v>
      </c>
      <c r="BL25" s="12">
        <f t="shared" si="71"/>
        <v>0</v>
      </c>
      <c r="BM25" s="12">
        <f t="shared" si="71"/>
        <v>0</v>
      </c>
      <c r="BN25" s="12">
        <f t="shared" si="71"/>
        <v>0</v>
      </c>
    </row>
    <row r="26" ht="15.75" customHeight="1">
      <c r="A26" s="171" t="s">
        <v>443</v>
      </c>
      <c r="B26" s="122">
        <f t="shared" ref="B26:B27" si="72">SUM(G26:R26)</f>
        <v>170229.9</v>
      </c>
      <c r="C26" s="122">
        <f t="shared" ref="C26:C27" si="73">SUM(S26:AD26)</f>
        <v>300247.5</v>
      </c>
      <c r="D26" s="122">
        <f t="shared" ref="D26:D27" si="74">SUM(AE26:AP26)</f>
        <v>444781.5</v>
      </c>
      <c r="E26" s="122">
        <f t="shared" ref="E26:E27" si="75">SUM(AQ26:BB26)</f>
        <v>320157.3</v>
      </c>
      <c r="F26" s="122">
        <f t="shared" ref="F26:F27" si="76">SUM(BC26:BN26)</f>
        <v>450172.05</v>
      </c>
      <c r="G26" s="12">
        <f>+('Sales Forecast'!H37*Assumptions!$B$16)*Assumptions!$B$18</f>
        <v>800.6</v>
      </c>
      <c r="H26" s="12">
        <f>+('Sales Forecast'!I37*Assumptions!$B$16)*Assumptions!$B$18</f>
        <v>4602.4</v>
      </c>
      <c r="I26" s="12">
        <f>+('Sales Forecast'!J37*Assumptions!$B$16)*Assumptions!$B$18</f>
        <v>9606.6</v>
      </c>
      <c r="J26" s="12">
        <f>+('Sales Forecast'!K37*Assumptions!$B$16)*Assumptions!$B$18</f>
        <v>12412.3</v>
      </c>
      <c r="K26" s="12">
        <f>+('Sales Forecast'!L37*Assumptions!$B$16)*Assumptions!$B$18</f>
        <v>16419.5</v>
      </c>
      <c r="L26" s="12">
        <f>+('Sales Forecast'!M37*Assumptions!$B$16)*Assumptions!$B$18</f>
        <v>16827.3</v>
      </c>
      <c r="M26" s="12">
        <f>+('Sales Forecast'!N37*Assumptions!$B$16)*Assumptions!$B$18</f>
        <v>17235.7</v>
      </c>
      <c r="N26" s="12">
        <f>+('Sales Forecast'!O37*Assumptions!$B$16)*Assumptions!$B$18</f>
        <v>17644.7</v>
      </c>
      <c r="O26" s="12">
        <f>+('Sales Forecast'!P37*Assumptions!$B$16)*Assumptions!$B$18</f>
        <v>18054.3</v>
      </c>
      <c r="P26" s="12">
        <f>+('Sales Forecast'!Q37*Assumptions!$B$16)*Assumptions!$B$18</f>
        <v>18464.5</v>
      </c>
      <c r="Q26" s="12">
        <f>+('Sales Forecast'!R37*Assumptions!$B$16)*Assumptions!$B$18</f>
        <v>18875.3</v>
      </c>
      <c r="R26" s="12">
        <f>+('Sales Forecast'!S37*Assumptions!$B$16)*Assumptions!$B$18</f>
        <v>19286.7</v>
      </c>
      <c r="S26" s="12">
        <f>+('Sales Forecast'!T37*Assumptions!$B$16)*Assumptions!$B$18</f>
        <v>20498.4</v>
      </c>
      <c r="T26" s="12">
        <f>+('Sales Forecast'!U37*Assumptions!$B$16)*Assumptions!$B$18</f>
        <v>21110.4</v>
      </c>
      <c r="U26" s="12">
        <f>+('Sales Forecast'!V37*Assumptions!$B$16)*Assumptions!$B$18</f>
        <v>21722.7</v>
      </c>
      <c r="V26" s="12">
        <f>+('Sales Forecast'!W37*Assumptions!$B$16)*Assumptions!$B$18</f>
        <v>22335.3</v>
      </c>
      <c r="W26" s="12">
        <f>+('Sales Forecast'!X37*Assumptions!$B$16)*Assumptions!$B$18</f>
        <v>22948.2</v>
      </c>
      <c r="X26" s="12">
        <f>+('Sales Forecast'!Y37*Assumptions!$B$16)*Assumptions!$B$18</f>
        <v>25361.7</v>
      </c>
      <c r="Y26" s="12">
        <f>+('Sales Forecast'!Z37*Assumptions!$B$16)*Assumptions!$B$18</f>
        <v>25975.5</v>
      </c>
      <c r="Z26" s="12">
        <f>+('Sales Forecast'!AA37*Assumptions!$B$16)*Assumptions!$B$18</f>
        <v>26589.6</v>
      </c>
      <c r="AA26" s="12">
        <f>+('Sales Forecast'!AB37*Assumptions!$B$16)*Assumptions!$B$18</f>
        <v>27204</v>
      </c>
      <c r="AB26" s="12">
        <f>+('Sales Forecast'!AC37*Assumptions!$B$16)*Assumptions!$B$18</f>
        <v>27818.7</v>
      </c>
      <c r="AC26" s="12">
        <f>+('Sales Forecast'!AD37*Assumptions!$B$16)*Assumptions!$B$18</f>
        <v>28433.7</v>
      </c>
      <c r="AD26" s="12">
        <f>+('Sales Forecast'!AE37*Assumptions!$B$16)*Assumptions!$B$18</f>
        <v>30249.3</v>
      </c>
      <c r="AE26" s="12">
        <f>+('Sales Forecast'!AF37*Assumptions!$B$16)*Assumptions!$B$18</f>
        <v>34266.4</v>
      </c>
      <c r="AF26" s="12">
        <f>+('Sales Forecast'!AG37*Assumptions!$B$16)*Assumptions!$B$18</f>
        <v>36684.1</v>
      </c>
      <c r="AG26" s="12">
        <f>+('Sales Forecast'!AH37*Assumptions!$B$16)*Assumptions!$B$18</f>
        <v>37302.1</v>
      </c>
      <c r="AH26" s="12">
        <f>+('Sales Forecast'!AI37*Assumptions!$B$16)*Assumptions!$B$18</f>
        <v>37320.1</v>
      </c>
      <c r="AI26" s="12">
        <f>+('Sales Forecast'!AJ37*Assumptions!$B$16)*Assumptions!$B$18</f>
        <v>37338.1</v>
      </c>
      <c r="AJ26" s="12">
        <f>+('Sales Forecast'!AK37*Assumptions!$B$16)*Assumptions!$B$18</f>
        <v>37356.1</v>
      </c>
      <c r="AK26" s="12">
        <f>+('Sales Forecast'!AL37*Assumptions!$B$16)*Assumptions!$B$18</f>
        <v>37374.1</v>
      </c>
      <c r="AL26" s="12">
        <f>+('Sales Forecast'!AM37*Assumptions!$B$16)*Assumptions!$B$18</f>
        <v>37392.1</v>
      </c>
      <c r="AM26" s="12">
        <f>+('Sales Forecast'!AN37*Assumptions!$B$16)*Assumptions!$B$18</f>
        <v>37410.1</v>
      </c>
      <c r="AN26" s="12">
        <f>+('Sales Forecast'!AO37*Assumptions!$B$16)*Assumptions!$B$18</f>
        <v>37428.1</v>
      </c>
      <c r="AO26" s="12">
        <f>+('Sales Forecast'!AP37*Assumptions!$B$16)*Assumptions!$B$18</f>
        <v>37446.1</v>
      </c>
      <c r="AP26" s="12">
        <f>+('Sales Forecast'!AQ37*Assumptions!$B$16)*Assumptions!$B$18</f>
        <v>37464.1</v>
      </c>
      <c r="AQ26" s="12">
        <f>+('Sales Forecast'!AR37*Assumptions!$B$16)*Assumptions!$B$19</f>
        <v>20741.8</v>
      </c>
      <c r="AR26" s="12">
        <f>+('Sales Forecast'!AS37*Assumptions!$B$16)*Assumptions!$B$19</f>
        <v>22552</v>
      </c>
      <c r="AS26" s="12">
        <f>+('Sales Forecast'!AT37*Assumptions!$B$16)*Assumptions!$B$19</f>
        <v>24462.8</v>
      </c>
      <c r="AT26" s="12">
        <f>+('Sales Forecast'!AU37*Assumptions!$B$16)*Assumptions!$B$19</f>
        <v>26374.2</v>
      </c>
      <c r="AU26" s="12">
        <f>+('Sales Forecast'!AV37*Assumptions!$B$16)*Assumptions!$B$19</f>
        <v>27686.05</v>
      </c>
      <c r="AV26" s="12">
        <f>+('Sales Forecast'!AW37*Assumptions!$B$16)*Assumptions!$B$19</f>
        <v>27697.9</v>
      </c>
      <c r="AW26" s="12">
        <f>+('Sales Forecast'!AX37*Assumptions!$B$16)*Assumptions!$B$19</f>
        <v>28410.05</v>
      </c>
      <c r="AX26" s="12">
        <f>+('Sales Forecast'!AY37*Assumptions!$B$16)*Assumptions!$B$19</f>
        <v>28422.2</v>
      </c>
      <c r="AY26" s="12">
        <f>+('Sales Forecast'!AZ37*Assumptions!$B$16)*Assumptions!$B$19</f>
        <v>28434.35</v>
      </c>
      <c r="AZ26" s="12">
        <f>+('Sales Forecast'!BA37*Assumptions!$B$16)*Assumptions!$B$19</f>
        <v>28446.5</v>
      </c>
      <c r="BA26" s="12">
        <f>+('Sales Forecast'!BB37*Assumptions!$B$16)*Assumptions!$B$19</f>
        <v>28458.65</v>
      </c>
      <c r="BB26" s="12">
        <f>+('Sales Forecast'!BC37*Assumptions!$B$16)*Assumptions!$B$19</f>
        <v>28470.8</v>
      </c>
      <c r="BC26" s="12">
        <f>+('Sales Forecast'!BD37*Assumptions!$B$16)*Assumptions!$B$19</f>
        <v>29483.4</v>
      </c>
      <c r="BD26" s="12">
        <f>+('Sales Forecast'!BE37*Assumptions!$B$16)*Assumptions!$B$19</f>
        <v>31396.6</v>
      </c>
      <c r="BE26" s="12">
        <f>+('Sales Forecast'!BF37*Assumptions!$B$16)*Assumptions!$B$19</f>
        <v>32110.1</v>
      </c>
      <c r="BF26" s="12">
        <f>+('Sales Forecast'!BG37*Assumptions!$B$16)*Assumptions!$B$19</f>
        <v>34024.2</v>
      </c>
      <c r="BG26" s="12">
        <f>+('Sales Forecast'!BH37*Assumptions!$B$16)*Assumptions!$B$19</f>
        <v>35038.75</v>
      </c>
      <c r="BH26" s="12">
        <f>+('Sales Forecast'!BI37*Assumptions!$B$16)*Assumptions!$B$19</f>
        <v>36653.75</v>
      </c>
      <c r="BI26" s="12">
        <f>+('Sales Forecast'!BJ37*Assumptions!$B$16)*Assumptions!$B$19</f>
        <v>37669.2</v>
      </c>
      <c r="BJ26" s="12">
        <f>+('Sales Forecast'!BK37*Assumptions!$B$16)*Assumptions!$B$19</f>
        <v>39585.25</v>
      </c>
      <c r="BK26" s="12">
        <f>+('Sales Forecast'!BL37*Assumptions!$B$16)*Assumptions!$B$19</f>
        <v>40301.6</v>
      </c>
      <c r="BL26" s="12">
        <f>+('Sales Forecast'!BM37*Assumptions!$B$16)*Assumptions!$B$19</f>
        <v>42218.55</v>
      </c>
      <c r="BM26" s="12">
        <f>+('Sales Forecast'!BN37*Assumptions!$B$16)*Assumptions!$B$19</f>
        <v>45036.25</v>
      </c>
      <c r="BN26" s="12">
        <f>+('Sales Forecast'!BO37*Assumptions!$B$16)*Assumptions!$B$19</f>
        <v>46654.4</v>
      </c>
    </row>
    <row r="27" ht="15.75" customHeight="1">
      <c r="A27" s="76" t="s">
        <v>444</v>
      </c>
      <c r="B27" s="122">
        <f t="shared" si="72"/>
        <v>665008.233</v>
      </c>
      <c r="C27" s="122">
        <f t="shared" si="73"/>
        <v>1120069.833</v>
      </c>
      <c r="D27" s="122">
        <f t="shared" si="74"/>
        <v>1625938.833</v>
      </c>
      <c r="E27" s="122">
        <f t="shared" si="75"/>
        <v>1990147.383</v>
      </c>
      <c r="F27" s="122">
        <f t="shared" si="76"/>
        <v>2770235.883</v>
      </c>
      <c r="G27" s="21">
        <f t="shared" ref="G27:BN27" si="77">SUM(G20:G26)</f>
        <v>8569.065254</v>
      </c>
      <c r="H27" s="21">
        <f t="shared" si="77"/>
        <v>21875.36525</v>
      </c>
      <c r="I27" s="21">
        <f t="shared" si="77"/>
        <v>39390.06525</v>
      </c>
      <c r="J27" s="21">
        <f t="shared" si="77"/>
        <v>49210.01525</v>
      </c>
      <c r="K27" s="21">
        <f t="shared" si="77"/>
        <v>63235.21525</v>
      </c>
      <c r="L27" s="21">
        <f t="shared" si="77"/>
        <v>64662.51525</v>
      </c>
      <c r="M27" s="21">
        <f t="shared" si="77"/>
        <v>66091.91525</v>
      </c>
      <c r="N27" s="21">
        <f t="shared" si="77"/>
        <v>67523.41525</v>
      </c>
      <c r="O27" s="21">
        <f t="shared" si="77"/>
        <v>68957.01525</v>
      </c>
      <c r="P27" s="21">
        <f t="shared" si="77"/>
        <v>70392.71525</v>
      </c>
      <c r="Q27" s="21">
        <f t="shared" si="77"/>
        <v>71830.51525</v>
      </c>
      <c r="R27" s="21">
        <f t="shared" si="77"/>
        <v>73270.41525</v>
      </c>
      <c r="S27" s="21">
        <f t="shared" si="77"/>
        <v>77511.36525</v>
      </c>
      <c r="T27" s="21">
        <f t="shared" si="77"/>
        <v>79653.36525</v>
      </c>
      <c r="U27" s="21">
        <f t="shared" si="77"/>
        <v>81796.41525</v>
      </c>
      <c r="V27" s="21">
        <f t="shared" si="77"/>
        <v>83940.51525</v>
      </c>
      <c r="W27" s="21">
        <f t="shared" si="77"/>
        <v>86085.66525</v>
      </c>
      <c r="X27" s="21">
        <f t="shared" si="77"/>
        <v>94532.91525</v>
      </c>
      <c r="Y27" s="21">
        <f t="shared" si="77"/>
        <v>96681.21525</v>
      </c>
      <c r="Z27" s="21">
        <f t="shared" si="77"/>
        <v>98830.56525</v>
      </c>
      <c r="AA27" s="21">
        <f t="shared" si="77"/>
        <v>100980.9653</v>
      </c>
      <c r="AB27" s="21">
        <f t="shared" si="77"/>
        <v>103132.4153</v>
      </c>
      <c r="AC27" s="21">
        <f t="shared" si="77"/>
        <v>105284.9153</v>
      </c>
      <c r="AD27" s="21">
        <f t="shared" si="77"/>
        <v>111639.5153</v>
      </c>
      <c r="AE27" s="21">
        <f t="shared" si="77"/>
        <v>125699.3653</v>
      </c>
      <c r="AF27" s="21">
        <f t="shared" si="77"/>
        <v>134161.3153</v>
      </c>
      <c r="AG27" s="21">
        <f t="shared" si="77"/>
        <v>136324.3153</v>
      </c>
      <c r="AH27" s="21">
        <f t="shared" si="77"/>
        <v>136387.3153</v>
      </c>
      <c r="AI27" s="21">
        <f t="shared" si="77"/>
        <v>136450.3153</v>
      </c>
      <c r="AJ27" s="21">
        <f t="shared" si="77"/>
        <v>136513.3153</v>
      </c>
      <c r="AK27" s="21">
        <f t="shared" si="77"/>
        <v>136576.3153</v>
      </c>
      <c r="AL27" s="21">
        <f t="shared" si="77"/>
        <v>136639.3153</v>
      </c>
      <c r="AM27" s="21">
        <f t="shared" si="77"/>
        <v>136702.3153</v>
      </c>
      <c r="AN27" s="21">
        <f t="shared" si="77"/>
        <v>136765.3153</v>
      </c>
      <c r="AO27" s="21">
        <f t="shared" si="77"/>
        <v>136828.3153</v>
      </c>
      <c r="AP27" s="21">
        <f t="shared" si="77"/>
        <v>136891.3153</v>
      </c>
      <c r="AQ27" s="21">
        <f t="shared" si="77"/>
        <v>130217.7653</v>
      </c>
      <c r="AR27" s="21">
        <f t="shared" si="77"/>
        <v>141078.9653</v>
      </c>
      <c r="AS27" s="21">
        <f t="shared" si="77"/>
        <v>152543.7653</v>
      </c>
      <c r="AT27" s="21">
        <f t="shared" si="77"/>
        <v>164012.1653</v>
      </c>
      <c r="AU27" s="21">
        <f t="shared" si="77"/>
        <v>171883.2653</v>
      </c>
      <c r="AV27" s="21">
        <f t="shared" si="77"/>
        <v>171954.3653</v>
      </c>
      <c r="AW27" s="21">
        <f t="shared" si="77"/>
        <v>176227.2653</v>
      </c>
      <c r="AX27" s="21">
        <f t="shared" si="77"/>
        <v>176300.1653</v>
      </c>
      <c r="AY27" s="21">
        <f t="shared" si="77"/>
        <v>176373.0653</v>
      </c>
      <c r="AZ27" s="21">
        <f t="shared" si="77"/>
        <v>176445.9653</v>
      </c>
      <c r="BA27" s="21">
        <f t="shared" si="77"/>
        <v>176518.8653</v>
      </c>
      <c r="BB27" s="21">
        <f t="shared" si="77"/>
        <v>176591.7653</v>
      </c>
      <c r="BC27" s="21">
        <f t="shared" si="77"/>
        <v>182667.3653</v>
      </c>
      <c r="BD27" s="21">
        <f t="shared" si="77"/>
        <v>194146.5653</v>
      </c>
      <c r="BE27" s="21">
        <f t="shared" si="77"/>
        <v>198427.5653</v>
      </c>
      <c r="BF27" s="21">
        <f t="shared" si="77"/>
        <v>209912.1653</v>
      </c>
      <c r="BG27" s="21">
        <f t="shared" si="77"/>
        <v>215999.4653</v>
      </c>
      <c r="BH27" s="21">
        <f t="shared" si="77"/>
        <v>225689.4653</v>
      </c>
      <c r="BI27" s="21">
        <f t="shared" si="77"/>
        <v>231782.1653</v>
      </c>
      <c r="BJ27" s="21">
        <f t="shared" si="77"/>
        <v>243278.4653</v>
      </c>
      <c r="BK27" s="21">
        <f t="shared" si="77"/>
        <v>247576.5653</v>
      </c>
      <c r="BL27" s="21">
        <f t="shared" si="77"/>
        <v>259078.2653</v>
      </c>
      <c r="BM27" s="21">
        <f t="shared" si="77"/>
        <v>275984.4653</v>
      </c>
      <c r="BN27" s="21">
        <f t="shared" si="77"/>
        <v>285693.3653</v>
      </c>
    </row>
    <row r="28" ht="15.75" customHeight="1">
      <c r="A28" s="94" t="s">
        <v>445</v>
      </c>
      <c r="B28" s="205"/>
      <c r="C28" s="205"/>
      <c r="D28" s="205"/>
      <c r="E28" s="205"/>
      <c r="F28" s="205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</row>
    <row r="29" ht="15.75" customHeight="1">
      <c r="A29" s="171" t="s">
        <v>446</v>
      </c>
      <c r="B29" s="172">
        <v>0.0</v>
      </c>
      <c r="C29" s="172">
        <v>0.0</v>
      </c>
      <c r="D29" s="172">
        <v>0.0</v>
      </c>
      <c r="E29" s="172">
        <v>0.0</v>
      </c>
      <c r="F29" s="172">
        <v>0.0</v>
      </c>
      <c r="G29" s="12">
        <f t="shared" ref="G29:I29" si="78">$B$29/12</f>
        <v>0</v>
      </c>
      <c r="H29" s="12">
        <f t="shared" si="78"/>
        <v>0</v>
      </c>
      <c r="I29" s="12">
        <f t="shared" si="78"/>
        <v>0</v>
      </c>
      <c r="J29" s="12">
        <f t="shared" ref="J29:R29" si="79">+I29</f>
        <v>0</v>
      </c>
      <c r="K29" s="12">
        <f t="shared" si="79"/>
        <v>0</v>
      </c>
      <c r="L29" s="12">
        <f t="shared" si="79"/>
        <v>0</v>
      </c>
      <c r="M29" s="12">
        <f t="shared" si="79"/>
        <v>0</v>
      </c>
      <c r="N29" s="12">
        <f t="shared" si="79"/>
        <v>0</v>
      </c>
      <c r="O29" s="12">
        <f t="shared" si="79"/>
        <v>0</v>
      </c>
      <c r="P29" s="12">
        <f t="shared" si="79"/>
        <v>0</v>
      </c>
      <c r="Q29" s="12">
        <f t="shared" si="79"/>
        <v>0</v>
      </c>
      <c r="R29" s="12">
        <f t="shared" si="79"/>
        <v>0</v>
      </c>
      <c r="S29" s="12">
        <f>$C$29/12</f>
        <v>0</v>
      </c>
      <c r="T29" s="12">
        <f t="shared" ref="T29:AD29" si="80">S29</f>
        <v>0</v>
      </c>
      <c r="U29" s="12">
        <f t="shared" si="80"/>
        <v>0</v>
      </c>
      <c r="V29" s="12">
        <f t="shared" si="80"/>
        <v>0</v>
      </c>
      <c r="W29" s="12">
        <f t="shared" si="80"/>
        <v>0</v>
      </c>
      <c r="X29" s="12">
        <f t="shared" si="80"/>
        <v>0</v>
      </c>
      <c r="Y29" s="12">
        <f t="shared" si="80"/>
        <v>0</v>
      </c>
      <c r="Z29" s="12">
        <f t="shared" si="80"/>
        <v>0</v>
      </c>
      <c r="AA29" s="12">
        <f t="shared" si="80"/>
        <v>0</v>
      </c>
      <c r="AB29" s="12">
        <f t="shared" si="80"/>
        <v>0</v>
      </c>
      <c r="AC29" s="12">
        <f t="shared" si="80"/>
        <v>0</v>
      </c>
      <c r="AD29" s="12">
        <f t="shared" si="80"/>
        <v>0</v>
      </c>
      <c r="AE29" s="12">
        <f>$D$29/12</f>
        <v>0</v>
      </c>
      <c r="AF29" s="12">
        <f t="shared" ref="AF29:AP29" si="81">AE29</f>
        <v>0</v>
      </c>
      <c r="AG29" s="12">
        <f t="shared" si="81"/>
        <v>0</v>
      </c>
      <c r="AH29" s="12">
        <f t="shared" si="81"/>
        <v>0</v>
      </c>
      <c r="AI29" s="12">
        <f t="shared" si="81"/>
        <v>0</v>
      </c>
      <c r="AJ29" s="12">
        <f t="shared" si="81"/>
        <v>0</v>
      </c>
      <c r="AK29" s="12">
        <f t="shared" si="81"/>
        <v>0</v>
      </c>
      <c r="AL29" s="12">
        <f t="shared" si="81"/>
        <v>0</v>
      </c>
      <c r="AM29" s="12">
        <f t="shared" si="81"/>
        <v>0</v>
      </c>
      <c r="AN29" s="12">
        <f t="shared" si="81"/>
        <v>0</v>
      </c>
      <c r="AO29" s="12">
        <f t="shared" si="81"/>
        <v>0</v>
      </c>
      <c r="AP29" s="12">
        <f t="shared" si="81"/>
        <v>0</v>
      </c>
      <c r="AQ29" s="12">
        <f>$E$29/12</f>
        <v>0</v>
      </c>
      <c r="AR29" s="12">
        <f t="shared" ref="AR29:BB29" si="82">AQ29</f>
        <v>0</v>
      </c>
      <c r="AS29" s="12">
        <f t="shared" si="82"/>
        <v>0</v>
      </c>
      <c r="AT29" s="12">
        <f t="shared" si="82"/>
        <v>0</v>
      </c>
      <c r="AU29" s="12">
        <f t="shared" si="82"/>
        <v>0</v>
      </c>
      <c r="AV29" s="12">
        <f t="shared" si="82"/>
        <v>0</v>
      </c>
      <c r="AW29" s="12">
        <f t="shared" si="82"/>
        <v>0</v>
      </c>
      <c r="AX29" s="12">
        <f t="shared" si="82"/>
        <v>0</v>
      </c>
      <c r="AY29" s="12">
        <f t="shared" si="82"/>
        <v>0</v>
      </c>
      <c r="AZ29" s="12">
        <f t="shared" si="82"/>
        <v>0</v>
      </c>
      <c r="BA29" s="12">
        <f t="shared" si="82"/>
        <v>0</v>
      </c>
      <c r="BB29" s="12">
        <f t="shared" si="82"/>
        <v>0</v>
      </c>
      <c r="BC29" s="12">
        <f>$F$29/12</f>
        <v>0</v>
      </c>
      <c r="BD29" s="12">
        <f t="shared" ref="BD29:BN29" si="83">BC29</f>
        <v>0</v>
      </c>
      <c r="BE29" s="12">
        <f t="shared" si="83"/>
        <v>0</v>
      </c>
      <c r="BF29" s="12">
        <f t="shared" si="83"/>
        <v>0</v>
      </c>
      <c r="BG29" s="12">
        <f t="shared" si="83"/>
        <v>0</v>
      </c>
      <c r="BH29" s="12">
        <f t="shared" si="83"/>
        <v>0</v>
      </c>
      <c r="BI29" s="12">
        <f t="shared" si="83"/>
        <v>0</v>
      </c>
      <c r="BJ29" s="12">
        <f t="shared" si="83"/>
        <v>0</v>
      </c>
      <c r="BK29" s="12">
        <f t="shared" si="83"/>
        <v>0</v>
      </c>
      <c r="BL29" s="12">
        <f t="shared" si="83"/>
        <v>0</v>
      </c>
      <c r="BM29" s="12">
        <f t="shared" si="83"/>
        <v>0</v>
      </c>
      <c r="BN29" s="12">
        <f t="shared" si="83"/>
        <v>0</v>
      </c>
    </row>
    <row r="30" ht="15.75" customHeight="1">
      <c r="A30" s="171" t="s">
        <v>447</v>
      </c>
      <c r="B30" s="206">
        <v>4200.0</v>
      </c>
      <c r="C30" s="122">
        <f t="shared" ref="C30:F30" si="84">B30</f>
        <v>4200</v>
      </c>
      <c r="D30" s="122">
        <f t="shared" si="84"/>
        <v>4200</v>
      </c>
      <c r="E30" s="122">
        <f t="shared" si="84"/>
        <v>4200</v>
      </c>
      <c r="F30" s="122">
        <f t="shared" si="84"/>
        <v>4200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f t="shared" ref="L30:Q30" si="85">$B$30/12</f>
        <v>350</v>
      </c>
      <c r="M30" s="12">
        <f t="shared" si="85"/>
        <v>350</v>
      </c>
      <c r="N30" s="12">
        <f t="shared" si="85"/>
        <v>350</v>
      </c>
      <c r="O30" s="12">
        <f t="shared" si="85"/>
        <v>350</v>
      </c>
      <c r="P30" s="12">
        <f t="shared" si="85"/>
        <v>350</v>
      </c>
      <c r="Q30" s="12">
        <f t="shared" si="85"/>
        <v>350</v>
      </c>
      <c r="R30" s="12">
        <f t="shared" ref="R30:BN30" si="86">+Q30</f>
        <v>350</v>
      </c>
      <c r="S30" s="12">
        <f t="shared" si="86"/>
        <v>350</v>
      </c>
      <c r="T30" s="12">
        <f t="shared" si="86"/>
        <v>350</v>
      </c>
      <c r="U30" s="12">
        <f t="shared" si="86"/>
        <v>350</v>
      </c>
      <c r="V30" s="12">
        <f t="shared" si="86"/>
        <v>350</v>
      </c>
      <c r="W30" s="12">
        <f t="shared" si="86"/>
        <v>350</v>
      </c>
      <c r="X30" s="12">
        <f t="shared" si="86"/>
        <v>350</v>
      </c>
      <c r="Y30" s="12">
        <f t="shared" si="86"/>
        <v>350</v>
      </c>
      <c r="Z30" s="12">
        <f t="shared" si="86"/>
        <v>350</v>
      </c>
      <c r="AA30" s="12">
        <f t="shared" si="86"/>
        <v>350</v>
      </c>
      <c r="AB30" s="12">
        <f t="shared" si="86"/>
        <v>350</v>
      </c>
      <c r="AC30" s="12">
        <f t="shared" si="86"/>
        <v>350</v>
      </c>
      <c r="AD30" s="12">
        <f t="shared" si="86"/>
        <v>350</v>
      </c>
      <c r="AE30" s="12">
        <f t="shared" si="86"/>
        <v>350</v>
      </c>
      <c r="AF30" s="12">
        <f t="shared" si="86"/>
        <v>350</v>
      </c>
      <c r="AG30" s="12">
        <f t="shared" si="86"/>
        <v>350</v>
      </c>
      <c r="AH30" s="12">
        <f t="shared" si="86"/>
        <v>350</v>
      </c>
      <c r="AI30" s="12">
        <f t="shared" si="86"/>
        <v>350</v>
      </c>
      <c r="AJ30" s="12">
        <f t="shared" si="86"/>
        <v>350</v>
      </c>
      <c r="AK30" s="12">
        <f t="shared" si="86"/>
        <v>350</v>
      </c>
      <c r="AL30" s="12">
        <f t="shared" si="86"/>
        <v>350</v>
      </c>
      <c r="AM30" s="12">
        <f t="shared" si="86"/>
        <v>350</v>
      </c>
      <c r="AN30" s="12">
        <f t="shared" si="86"/>
        <v>350</v>
      </c>
      <c r="AO30" s="12">
        <f t="shared" si="86"/>
        <v>350</v>
      </c>
      <c r="AP30" s="12">
        <f t="shared" si="86"/>
        <v>350</v>
      </c>
      <c r="AQ30" s="12">
        <f t="shared" si="86"/>
        <v>350</v>
      </c>
      <c r="AR30" s="12">
        <f t="shared" si="86"/>
        <v>350</v>
      </c>
      <c r="AS30" s="12">
        <f t="shared" si="86"/>
        <v>350</v>
      </c>
      <c r="AT30" s="12">
        <f t="shared" si="86"/>
        <v>350</v>
      </c>
      <c r="AU30" s="12">
        <f t="shared" si="86"/>
        <v>350</v>
      </c>
      <c r="AV30" s="12">
        <f t="shared" si="86"/>
        <v>350</v>
      </c>
      <c r="AW30" s="12">
        <f t="shared" si="86"/>
        <v>350</v>
      </c>
      <c r="AX30" s="12">
        <f t="shared" si="86"/>
        <v>350</v>
      </c>
      <c r="AY30" s="12">
        <f t="shared" si="86"/>
        <v>350</v>
      </c>
      <c r="AZ30" s="12">
        <f t="shared" si="86"/>
        <v>350</v>
      </c>
      <c r="BA30" s="12">
        <f t="shared" si="86"/>
        <v>350</v>
      </c>
      <c r="BB30" s="12">
        <f t="shared" si="86"/>
        <v>350</v>
      </c>
      <c r="BC30" s="12">
        <f t="shared" si="86"/>
        <v>350</v>
      </c>
      <c r="BD30" s="12">
        <f t="shared" si="86"/>
        <v>350</v>
      </c>
      <c r="BE30" s="12">
        <f t="shared" si="86"/>
        <v>350</v>
      </c>
      <c r="BF30" s="12">
        <f t="shared" si="86"/>
        <v>350</v>
      </c>
      <c r="BG30" s="12">
        <f t="shared" si="86"/>
        <v>350</v>
      </c>
      <c r="BH30" s="12">
        <f t="shared" si="86"/>
        <v>350</v>
      </c>
      <c r="BI30" s="12">
        <f t="shared" si="86"/>
        <v>350</v>
      </c>
      <c r="BJ30" s="12">
        <f t="shared" si="86"/>
        <v>350</v>
      </c>
      <c r="BK30" s="12">
        <f t="shared" si="86"/>
        <v>350</v>
      </c>
      <c r="BL30" s="12">
        <f t="shared" si="86"/>
        <v>350</v>
      </c>
      <c r="BM30" s="12">
        <f t="shared" si="86"/>
        <v>350</v>
      </c>
      <c r="BN30" s="12">
        <f t="shared" si="86"/>
        <v>350</v>
      </c>
    </row>
    <row r="31" ht="15.75" customHeight="1">
      <c r="A31" s="171" t="s">
        <v>448</v>
      </c>
      <c r="B31" s="172">
        <v>250.0</v>
      </c>
      <c r="C31" s="122">
        <f t="shared" ref="C31:F31" si="87">B31</f>
        <v>250</v>
      </c>
      <c r="D31" s="122">
        <f t="shared" si="87"/>
        <v>250</v>
      </c>
      <c r="E31" s="122">
        <f t="shared" si="87"/>
        <v>250</v>
      </c>
      <c r="F31" s="122">
        <f t="shared" si="87"/>
        <v>250</v>
      </c>
      <c r="G31" s="12">
        <f t="shared" ref="G31:I31" si="88">$B$31/12</f>
        <v>20.83333333</v>
      </c>
      <c r="H31" s="12">
        <f t="shared" si="88"/>
        <v>20.83333333</v>
      </c>
      <c r="I31" s="12">
        <f t="shared" si="88"/>
        <v>20.83333333</v>
      </c>
      <c r="J31" s="12">
        <f t="shared" ref="J31:R31" si="89">+I31</f>
        <v>20.83333333</v>
      </c>
      <c r="K31" s="12">
        <f t="shared" si="89"/>
        <v>20.83333333</v>
      </c>
      <c r="L31" s="12">
        <f t="shared" si="89"/>
        <v>20.83333333</v>
      </c>
      <c r="M31" s="12">
        <f t="shared" si="89"/>
        <v>20.83333333</v>
      </c>
      <c r="N31" s="12">
        <f t="shared" si="89"/>
        <v>20.83333333</v>
      </c>
      <c r="O31" s="12">
        <f t="shared" si="89"/>
        <v>20.83333333</v>
      </c>
      <c r="P31" s="12">
        <f t="shared" si="89"/>
        <v>20.83333333</v>
      </c>
      <c r="Q31" s="12">
        <f t="shared" si="89"/>
        <v>20.83333333</v>
      </c>
      <c r="R31" s="12">
        <f t="shared" si="89"/>
        <v>20.83333333</v>
      </c>
      <c r="S31" s="12">
        <f>$C$31/12</f>
        <v>20.83333333</v>
      </c>
      <c r="T31" s="12">
        <f t="shared" ref="T31:AD31" si="90">S31</f>
        <v>20.83333333</v>
      </c>
      <c r="U31" s="12">
        <f t="shared" si="90"/>
        <v>20.83333333</v>
      </c>
      <c r="V31" s="12">
        <f t="shared" si="90"/>
        <v>20.83333333</v>
      </c>
      <c r="W31" s="12">
        <f t="shared" si="90"/>
        <v>20.83333333</v>
      </c>
      <c r="X31" s="12">
        <f t="shared" si="90"/>
        <v>20.83333333</v>
      </c>
      <c r="Y31" s="12">
        <f t="shared" si="90"/>
        <v>20.83333333</v>
      </c>
      <c r="Z31" s="12">
        <f t="shared" si="90"/>
        <v>20.83333333</v>
      </c>
      <c r="AA31" s="12">
        <f t="shared" si="90"/>
        <v>20.83333333</v>
      </c>
      <c r="AB31" s="12">
        <f t="shared" si="90"/>
        <v>20.83333333</v>
      </c>
      <c r="AC31" s="12">
        <f t="shared" si="90"/>
        <v>20.83333333</v>
      </c>
      <c r="AD31" s="12">
        <f t="shared" si="90"/>
        <v>20.83333333</v>
      </c>
      <c r="AE31" s="12">
        <f>$D$31/12</f>
        <v>20.83333333</v>
      </c>
      <c r="AF31" s="12">
        <f t="shared" ref="AF31:AP31" si="91">AE31</f>
        <v>20.83333333</v>
      </c>
      <c r="AG31" s="12">
        <f t="shared" si="91"/>
        <v>20.83333333</v>
      </c>
      <c r="AH31" s="12">
        <f t="shared" si="91"/>
        <v>20.83333333</v>
      </c>
      <c r="AI31" s="12">
        <f t="shared" si="91"/>
        <v>20.83333333</v>
      </c>
      <c r="AJ31" s="12">
        <f t="shared" si="91"/>
        <v>20.83333333</v>
      </c>
      <c r="AK31" s="12">
        <f t="shared" si="91"/>
        <v>20.83333333</v>
      </c>
      <c r="AL31" s="12">
        <f t="shared" si="91"/>
        <v>20.83333333</v>
      </c>
      <c r="AM31" s="12">
        <f t="shared" si="91"/>
        <v>20.83333333</v>
      </c>
      <c r="AN31" s="12">
        <f t="shared" si="91"/>
        <v>20.83333333</v>
      </c>
      <c r="AO31" s="12">
        <f t="shared" si="91"/>
        <v>20.83333333</v>
      </c>
      <c r="AP31" s="12">
        <f t="shared" si="91"/>
        <v>20.83333333</v>
      </c>
      <c r="AQ31" s="12">
        <f>$E$31/12</f>
        <v>20.83333333</v>
      </c>
      <c r="AR31" s="12">
        <f t="shared" ref="AR31:BB31" si="92">AQ31</f>
        <v>20.83333333</v>
      </c>
      <c r="AS31" s="12">
        <f t="shared" si="92"/>
        <v>20.83333333</v>
      </c>
      <c r="AT31" s="12">
        <f t="shared" si="92"/>
        <v>20.83333333</v>
      </c>
      <c r="AU31" s="12">
        <f t="shared" si="92"/>
        <v>20.83333333</v>
      </c>
      <c r="AV31" s="12">
        <f t="shared" si="92"/>
        <v>20.83333333</v>
      </c>
      <c r="AW31" s="12">
        <f t="shared" si="92"/>
        <v>20.83333333</v>
      </c>
      <c r="AX31" s="12">
        <f t="shared" si="92"/>
        <v>20.83333333</v>
      </c>
      <c r="AY31" s="12">
        <f t="shared" si="92"/>
        <v>20.83333333</v>
      </c>
      <c r="AZ31" s="12">
        <f t="shared" si="92"/>
        <v>20.83333333</v>
      </c>
      <c r="BA31" s="12">
        <f t="shared" si="92"/>
        <v>20.83333333</v>
      </c>
      <c r="BB31" s="12">
        <f t="shared" si="92"/>
        <v>20.83333333</v>
      </c>
      <c r="BC31" s="12">
        <f>$F$31/12</f>
        <v>20.83333333</v>
      </c>
      <c r="BD31" s="12">
        <f t="shared" ref="BD31:BN31" si="93">BC31</f>
        <v>20.83333333</v>
      </c>
      <c r="BE31" s="12">
        <f t="shared" si="93"/>
        <v>20.83333333</v>
      </c>
      <c r="BF31" s="12">
        <f t="shared" si="93"/>
        <v>20.83333333</v>
      </c>
      <c r="BG31" s="12">
        <f t="shared" si="93"/>
        <v>20.83333333</v>
      </c>
      <c r="BH31" s="12">
        <f t="shared" si="93"/>
        <v>20.83333333</v>
      </c>
      <c r="BI31" s="12">
        <f t="shared" si="93"/>
        <v>20.83333333</v>
      </c>
      <c r="BJ31" s="12">
        <f t="shared" si="93"/>
        <v>20.83333333</v>
      </c>
      <c r="BK31" s="12">
        <f t="shared" si="93"/>
        <v>20.83333333</v>
      </c>
      <c r="BL31" s="12">
        <f t="shared" si="93"/>
        <v>20.83333333</v>
      </c>
      <c r="BM31" s="12">
        <f t="shared" si="93"/>
        <v>20.83333333</v>
      </c>
      <c r="BN31" s="12">
        <f t="shared" si="93"/>
        <v>20.83333333</v>
      </c>
    </row>
    <row r="32" ht="15.75" customHeight="1">
      <c r="A32" s="171" t="s">
        <v>449</v>
      </c>
      <c r="B32" s="206">
        <v>120.0</v>
      </c>
      <c r="C32" s="122">
        <f t="shared" ref="C32:F32" si="94">B32</f>
        <v>120</v>
      </c>
      <c r="D32" s="122">
        <f t="shared" si="94"/>
        <v>120</v>
      </c>
      <c r="E32" s="122">
        <f t="shared" si="94"/>
        <v>120</v>
      </c>
      <c r="F32" s="122">
        <f t="shared" si="94"/>
        <v>120</v>
      </c>
      <c r="G32" s="12">
        <f>+Assumptions!$B$6*'People Costs'!H20</f>
        <v>225</v>
      </c>
      <c r="H32" s="12">
        <f>+Assumptions!$B$6*'People Costs'!I20</f>
        <v>225</v>
      </c>
      <c r="I32" s="12">
        <f>+Assumptions!$B$6*'People Costs'!J20</f>
        <v>225</v>
      </c>
      <c r="J32" s="12">
        <f>+Assumptions!$B$6*'People Costs'!K20</f>
        <v>300</v>
      </c>
      <c r="K32" s="12">
        <f>+Assumptions!$B$6*'People Costs'!L20</f>
        <v>300</v>
      </c>
      <c r="L32" s="12">
        <f>+Assumptions!$B$6*'People Costs'!M20</f>
        <v>300</v>
      </c>
      <c r="M32" s="12">
        <f>+Assumptions!$B$6*'People Costs'!N20</f>
        <v>300</v>
      </c>
      <c r="N32" s="12">
        <f>+Assumptions!$B$6*'People Costs'!O20</f>
        <v>375</v>
      </c>
      <c r="O32" s="12">
        <f>+Assumptions!$B$6*'People Costs'!P20</f>
        <v>600</v>
      </c>
      <c r="P32" s="12">
        <f>+Assumptions!$B$6*'People Costs'!Q20</f>
        <v>975</v>
      </c>
      <c r="Q32" s="12">
        <f>+Assumptions!$B$6*'People Costs'!R20</f>
        <v>975</v>
      </c>
      <c r="R32" s="12">
        <f>+Assumptions!$B$6*'People Costs'!S20</f>
        <v>1050</v>
      </c>
      <c r="S32" s="12">
        <f>+Assumptions!$B$6*'People Costs'!T20</f>
        <v>1087.5</v>
      </c>
      <c r="T32" s="12">
        <f>+Assumptions!$B$6*'People Costs'!U20</f>
        <v>1125</v>
      </c>
      <c r="U32" s="12">
        <f>+Assumptions!$B$6*'People Costs'!V20</f>
        <v>1125</v>
      </c>
      <c r="V32" s="12">
        <f>+Assumptions!$B$6*'People Costs'!W20</f>
        <v>1125</v>
      </c>
      <c r="W32" s="12">
        <f>+Assumptions!$B$6*'People Costs'!X20</f>
        <v>1125</v>
      </c>
      <c r="X32" s="12">
        <f>+Assumptions!$B$6*'People Costs'!Y20</f>
        <v>1125</v>
      </c>
      <c r="Y32" s="12">
        <f>+Assumptions!$B$6*'People Costs'!Z20</f>
        <v>1125</v>
      </c>
      <c r="Z32" s="12">
        <f>+Assumptions!$B$6*'People Costs'!AA20</f>
        <v>2175</v>
      </c>
      <c r="AA32" s="12">
        <f>+Assumptions!$B$6*'People Costs'!AB20</f>
        <v>2925</v>
      </c>
      <c r="AB32" s="12">
        <f>+Assumptions!$B$6*'People Costs'!AC20</f>
        <v>3075</v>
      </c>
      <c r="AC32" s="12">
        <f>+Assumptions!$B$6*'People Costs'!AD20</f>
        <v>3225</v>
      </c>
      <c r="AD32" s="12">
        <f>+Assumptions!$B$6*'People Costs'!AE20</f>
        <v>3450</v>
      </c>
      <c r="AE32" s="12">
        <f>+Assumptions!$B$6*'People Costs'!AF20</f>
        <v>3525</v>
      </c>
      <c r="AF32" s="12">
        <f>+Assumptions!$B$6*'People Costs'!AG20</f>
        <v>3375</v>
      </c>
      <c r="AG32" s="12">
        <f>+Assumptions!$B$6*'People Costs'!AH20</f>
        <v>3525</v>
      </c>
      <c r="AH32" s="12">
        <f>+Assumptions!$B$6*'People Costs'!AI20</f>
        <v>3600</v>
      </c>
      <c r="AI32" s="12">
        <f>+Assumptions!$B$6*'People Costs'!AJ20</f>
        <v>3675</v>
      </c>
      <c r="AJ32" s="12">
        <f>+Assumptions!$B$6*'People Costs'!AK20</f>
        <v>3675</v>
      </c>
      <c r="AK32" s="12">
        <f>+Assumptions!$B$6*'People Costs'!AL20</f>
        <v>3675</v>
      </c>
      <c r="AL32" s="12">
        <f>+Assumptions!$B$6*'People Costs'!AM20</f>
        <v>3675</v>
      </c>
      <c r="AM32" s="12">
        <f>+Assumptions!$B$6*'People Costs'!AN20</f>
        <v>3675</v>
      </c>
      <c r="AN32" s="12">
        <f>+Assumptions!$B$6*'People Costs'!AO20</f>
        <v>3675</v>
      </c>
      <c r="AO32" s="12">
        <f>+Assumptions!$B$6*'People Costs'!AP20</f>
        <v>3675</v>
      </c>
      <c r="AP32" s="12">
        <f>+Assumptions!$B$6*'People Costs'!AQ20</f>
        <v>3675</v>
      </c>
      <c r="AQ32" s="12">
        <f>+Assumptions!$B$6*'People Costs'!AR20</f>
        <v>3675</v>
      </c>
      <c r="AR32" s="12">
        <f>+Assumptions!$B$6*'People Costs'!AS20</f>
        <v>3675</v>
      </c>
      <c r="AS32" s="12">
        <f>+Assumptions!$B$6*'People Costs'!AT20</f>
        <v>3675</v>
      </c>
      <c r="AT32" s="12">
        <f>+Assumptions!$B$6*'People Costs'!AU20</f>
        <v>3675</v>
      </c>
      <c r="AU32" s="12">
        <f>+Assumptions!$B$6*'People Costs'!AV20</f>
        <v>3675</v>
      </c>
      <c r="AV32" s="12">
        <f>+Assumptions!$B$6*'People Costs'!AW20</f>
        <v>3675</v>
      </c>
      <c r="AW32" s="12">
        <f>+Assumptions!$B$6*'People Costs'!AX20</f>
        <v>3675</v>
      </c>
      <c r="AX32" s="12">
        <f>+Assumptions!$B$6*'People Costs'!AY20</f>
        <v>3675</v>
      </c>
      <c r="AY32" s="12">
        <f>+Assumptions!$B$6*'People Costs'!AZ20</f>
        <v>3675</v>
      </c>
      <c r="AZ32" s="12">
        <f>+Assumptions!$B$6*'People Costs'!BA20</f>
        <v>3675</v>
      </c>
      <c r="BA32" s="12">
        <f>+Assumptions!$B$6*'People Costs'!BB20</f>
        <v>3675</v>
      </c>
      <c r="BB32" s="12">
        <f>+Assumptions!$B$6*'People Costs'!BC20</f>
        <v>3675</v>
      </c>
      <c r="BC32" s="12">
        <f>+Assumptions!$B$6*'People Costs'!BD20</f>
        <v>3675</v>
      </c>
      <c r="BD32" s="12">
        <f>+Assumptions!$B$6*'People Costs'!BE20</f>
        <v>3675</v>
      </c>
      <c r="BE32" s="12">
        <f>+Assumptions!$B$6*'People Costs'!BF20</f>
        <v>3675</v>
      </c>
      <c r="BF32" s="12">
        <f>+Assumptions!$B$6*'People Costs'!BG20</f>
        <v>3675</v>
      </c>
      <c r="BG32" s="12">
        <f>+Assumptions!$B$6*'People Costs'!BH20</f>
        <v>3675</v>
      </c>
      <c r="BH32" s="12">
        <f>+Assumptions!$B$6*'People Costs'!BI20</f>
        <v>3675</v>
      </c>
      <c r="BI32" s="12">
        <f>+Assumptions!$B$6*'People Costs'!BJ20</f>
        <v>3675</v>
      </c>
      <c r="BJ32" s="12">
        <f>+Assumptions!$B$6*'People Costs'!BK20</f>
        <v>3675</v>
      </c>
      <c r="BK32" s="12">
        <f>+Assumptions!$B$6*'People Costs'!BL20</f>
        <v>3675</v>
      </c>
      <c r="BL32" s="12">
        <f>+Assumptions!$B$6*'People Costs'!BM20</f>
        <v>3675</v>
      </c>
      <c r="BM32" s="12">
        <f>+Assumptions!$B$6*'People Costs'!BN20</f>
        <v>3675</v>
      </c>
      <c r="BN32" s="12">
        <f>+Assumptions!$B$6*'People Costs'!BO20</f>
        <v>3675</v>
      </c>
    </row>
    <row r="33" ht="15.75" customHeight="1">
      <c r="A33" s="171" t="s">
        <v>450</v>
      </c>
      <c r="B33" s="206">
        <v>24000.0</v>
      </c>
      <c r="C33" s="122">
        <f t="shared" ref="C33:F33" si="95">+B33</f>
        <v>24000</v>
      </c>
      <c r="D33" s="122">
        <f t="shared" si="95"/>
        <v>24000</v>
      </c>
      <c r="E33" s="122">
        <f t="shared" si="95"/>
        <v>24000</v>
      </c>
      <c r="F33" s="122">
        <f t="shared" si="95"/>
        <v>24000</v>
      </c>
      <c r="G33" s="12">
        <f t="shared" ref="G33:AD33" si="96">$C$33/12</f>
        <v>2000</v>
      </c>
      <c r="H33" s="12">
        <f t="shared" si="96"/>
        <v>2000</v>
      </c>
      <c r="I33" s="12">
        <f t="shared" si="96"/>
        <v>2000</v>
      </c>
      <c r="J33" s="12">
        <f t="shared" si="96"/>
        <v>2000</v>
      </c>
      <c r="K33" s="12">
        <f t="shared" si="96"/>
        <v>2000</v>
      </c>
      <c r="L33" s="12">
        <f t="shared" si="96"/>
        <v>2000</v>
      </c>
      <c r="M33" s="12">
        <f t="shared" si="96"/>
        <v>2000</v>
      </c>
      <c r="N33" s="12">
        <f t="shared" si="96"/>
        <v>2000</v>
      </c>
      <c r="O33" s="12">
        <f t="shared" si="96"/>
        <v>2000</v>
      </c>
      <c r="P33" s="12">
        <f t="shared" si="96"/>
        <v>2000</v>
      </c>
      <c r="Q33" s="12">
        <f t="shared" si="96"/>
        <v>2000</v>
      </c>
      <c r="R33" s="12">
        <f t="shared" si="96"/>
        <v>2000</v>
      </c>
      <c r="S33" s="12">
        <f t="shared" si="96"/>
        <v>2000</v>
      </c>
      <c r="T33" s="12">
        <f t="shared" si="96"/>
        <v>2000</v>
      </c>
      <c r="U33" s="12">
        <f t="shared" si="96"/>
        <v>2000</v>
      </c>
      <c r="V33" s="12">
        <f t="shared" si="96"/>
        <v>2000</v>
      </c>
      <c r="W33" s="12">
        <f t="shared" si="96"/>
        <v>2000</v>
      </c>
      <c r="X33" s="12">
        <f t="shared" si="96"/>
        <v>2000</v>
      </c>
      <c r="Y33" s="12">
        <f t="shared" si="96"/>
        <v>2000</v>
      </c>
      <c r="Z33" s="12">
        <f t="shared" si="96"/>
        <v>2000</v>
      </c>
      <c r="AA33" s="12">
        <f t="shared" si="96"/>
        <v>2000</v>
      </c>
      <c r="AB33" s="12">
        <f t="shared" si="96"/>
        <v>2000</v>
      </c>
      <c r="AC33" s="12">
        <f t="shared" si="96"/>
        <v>2000</v>
      </c>
      <c r="AD33" s="12">
        <f t="shared" si="96"/>
        <v>2000</v>
      </c>
      <c r="AE33" s="12">
        <f t="shared" ref="AE33:AP33" si="97">$D$33/12</f>
        <v>2000</v>
      </c>
      <c r="AF33" s="12">
        <f t="shared" si="97"/>
        <v>2000</v>
      </c>
      <c r="AG33" s="12">
        <f t="shared" si="97"/>
        <v>2000</v>
      </c>
      <c r="AH33" s="12">
        <f t="shared" si="97"/>
        <v>2000</v>
      </c>
      <c r="AI33" s="12">
        <f t="shared" si="97"/>
        <v>2000</v>
      </c>
      <c r="AJ33" s="12">
        <f t="shared" si="97"/>
        <v>2000</v>
      </c>
      <c r="AK33" s="12">
        <f t="shared" si="97"/>
        <v>2000</v>
      </c>
      <c r="AL33" s="12">
        <f t="shared" si="97"/>
        <v>2000</v>
      </c>
      <c r="AM33" s="12">
        <f t="shared" si="97"/>
        <v>2000</v>
      </c>
      <c r="AN33" s="12">
        <f t="shared" si="97"/>
        <v>2000</v>
      </c>
      <c r="AO33" s="12">
        <f t="shared" si="97"/>
        <v>2000</v>
      </c>
      <c r="AP33" s="12">
        <f t="shared" si="97"/>
        <v>2000</v>
      </c>
      <c r="AQ33" s="12">
        <f t="shared" ref="AQ33:BB33" si="98">$E$33/12</f>
        <v>2000</v>
      </c>
      <c r="AR33" s="12">
        <f t="shared" si="98"/>
        <v>2000</v>
      </c>
      <c r="AS33" s="12">
        <f t="shared" si="98"/>
        <v>2000</v>
      </c>
      <c r="AT33" s="12">
        <f t="shared" si="98"/>
        <v>2000</v>
      </c>
      <c r="AU33" s="12">
        <f t="shared" si="98"/>
        <v>2000</v>
      </c>
      <c r="AV33" s="12">
        <f t="shared" si="98"/>
        <v>2000</v>
      </c>
      <c r="AW33" s="12">
        <f t="shared" si="98"/>
        <v>2000</v>
      </c>
      <c r="AX33" s="12">
        <f t="shared" si="98"/>
        <v>2000</v>
      </c>
      <c r="AY33" s="12">
        <f t="shared" si="98"/>
        <v>2000</v>
      </c>
      <c r="AZ33" s="12">
        <f t="shared" si="98"/>
        <v>2000</v>
      </c>
      <c r="BA33" s="12">
        <f t="shared" si="98"/>
        <v>2000</v>
      </c>
      <c r="BB33" s="12">
        <f t="shared" si="98"/>
        <v>2000</v>
      </c>
      <c r="BC33" s="12">
        <f t="shared" ref="BC33:BN33" si="99">$F$33/12</f>
        <v>2000</v>
      </c>
      <c r="BD33" s="12">
        <f t="shared" si="99"/>
        <v>2000</v>
      </c>
      <c r="BE33" s="12">
        <f t="shared" si="99"/>
        <v>2000</v>
      </c>
      <c r="BF33" s="12">
        <f t="shared" si="99"/>
        <v>2000</v>
      </c>
      <c r="BG33" s="12">
        <f t="shared" si="99"/>
        <v>2000</v>
      </c>
      <c r="BH33" s="12">
        <f t="shared" si="99"/>
        <v>2000</v>
      </c>
      <c r="BI33" s="12">
        <f t="shared" si="99"/>
        <v>2000</v>
      </c>
      <c r="BJ33" s="12">
        <f t="shared" si="99"/>
        <v>2000</v>
      </c>
      <c r="BK33" s="12">
        <f t="shared" si="99"/>
        <v>2000</v>
      </c>
      <c r="BL33" s="12">
        <f t="shared" si="99"/>
        <v>2000</v>
      </c>
      <c r="BM33" s="12">
        <f t="shared" si="99"/>
        <v>2000</v>
      </c>
      <c r="BN33" s="12">
        <f t="shared" si="99"/>
        <v>2000</v>
      </c>
    </row>
    <row r="34" ht="15.75" customHeight="1">
      <c r="A34" s="171" t="s">
        <v>451</v>
      </c>
      <c r="B34" s="172">
        <v>0.0</v>
      </c>
      <c r="C34" s="122">
        <f t="shared" ref="C34:F34" si="100">B34</f>
        <v>0</v>
      </c>
      <c r="D34" s="122">
        <f t="shared" si="100"/>
        <v>0</v>
      </c>
      <c r="E34" s="122">
        <f t="shared" si="100"/>
        <v>0</v>
      </c>
      <c r="F34" s="122">
        <f t="shared" si="100"/>
        <v>0</v>
      </c>
      <c r="G34" s="12">
        <v>0.0</v>
      </c>
      <c r="H34" s="12">
        <f t="shared" ref="H34:R34" si="101">$B$34/12</f>
        <v>0</v>
      </c>
      <c r="I34" s="12">
        <f t="shared" si="101"/>
        <v>0</v>
      </c>
      <c r="J34" s="12">
        <f t="shared" si="101"/>
        <v>0</v>
      </c>
      <c r="K34" s="12">
        <f t="shared" si="101"/>
        <v>0</v>
      </c>
      <c r="L34" s="12">
        <f t="shared" si="101"/>
        <v>0</v>
      </c>
      <c r="M34" s="12">
        <f t="shared" si="101"/>
        <v>0</v>
      </c>
      <c r="N34" s="12">
        <f t="shared" si="101"/>
        <v>0</v>
      </c>
      <c r="O34" s="12">
        <f t="shared" si="101"/>
        <v>0</v>
      </c>
      <c r="P34" s="12">
        <f t="shared" si="101"/>
        <v>0</v>
      </c>
      <c r="Q34" s="12">
        <f t="shared" si="101"/>
        <v>0</v>
      </c>
      <c r="R34" s="12">
        <f t="shared" si="101"/>
        <v>0</v>
      </c>
      <c r="S34" s="12">
        <f t="shared" ref="S34:AD34" si="102">$C$34/12</f>
        <v>0</v>
      </c>
      <c r="T34" s="12">
        <f t="shared" si="102"/>
        <v>0</v>
      </c>
      <c r="U34" s="12">
        <f t="shared" si="102"/>
        <v>0</v>
      </c>
      <c r="V34" s="12">
        <f t="shared" si="102"/>
        <v>0</v>
      </c>
      <c r="W34" s="12">
        <f t="shared" si="102"/>
        <v>0</v>
      </c>
      <c r="X34" s="12">
        <f t="shared" si="102"/>
        <v>0</v>
      </c>
      <c r="Y34" s="12">
        <f t="shared" si="102"/>
        <v>0</v>
      </c>
      <c r="Z34" s="12">
        <f t="shared" si="102"/>
        <v>0</v>
      </c>
      <c r="AA34" s="12">
        <f t="shared" si="102"/>
        <v>0</v>
      </c>
      <c r="AB34" s="12">
        <f t="shared" si="102"/>
        <v>0</v>
      </c>
      <c r="AC34" s="12">
        <f t="shared" si="102"/>
        <v>0</v>
      </c>
      <c r="AD34" s="12">
        <f t="shared" si="102"/>
        <v>0</v>
      </c>
      <c r="AE34" s="12">
        <f t="shared" ref="AE34:AP34" si="103">$D$34/12</f>
        <v>0</v>
      </c>
      <c r="AF34" s="12">
        <f t="shared" si="103"/>
        <v>0</v>
      </c>
      <c r="AG34" s="12">
        <f t="shared" si="103"/>
        <v>0</v>
      </c>
      <c r="AH34" s="12">
        <f t="shared" si="103"/>
        <v>0</v>
      </c>
      <c r="AI34" s="12">
        <f t="shared" si="103"/>
        <v>0</v>
      </c>
      <c r="AJ34" s="12">
        <f t="shared" si="103"/>
        <v>0</v>
      </c>
      <c r="AK34" s="12">
        <f t="shared" si="103"/>
        <v>0</v>
      </c>
      <c r="AL34" s="12">
        <f t="shared" si="103"/>
        <v>0</v>
      </c>
      <c r="AM34" s="12">
        <f t="shared" si="103"/>
        <v>0</v>
      </c>
      <c r="AN34" s="12">
        <f t="shared" si="103"/>
        <v>0</v>
      </c>
      <c r="AO34" s="12">
        <f t="shared" si="103"/>
        <v>0</v>
      </c>
      <c r="AP34" s="12">
        <f t="shared" si="103"/>
        <v>0</v>
      </c>
      <c r="AQ34" s="12">
        <f t="shared" ref="AQ34:BB34" si="104">$E$34/12</f>
        <v>0</v>
      </c>
      <c r="AR34" s="12">
        <f t="shared" si="104"/>
        <v>0</v>
      </c>
      <c r="AS34" s="12">
        <f t="shared" si="104"/>
        <v>0</v>
      </c>
      <c r="AT34" s="12">
        <f t="shared" si="104"/>
        <v>0</v>
      </c>
      <c r="AU34" s="12">
        <f t="shared" si="104"/>
        <v>0</v>
      </c>
      <c r="AV34" s="12">
        <f t="shared" si="104"/>
        <v>0</v>
      </c>
      <c r="AW34" s="12">
        <f t="shared" si="104"/>
        <v>0</v>
      </c>
      <c r="AX34" s="12">
        <f t="shared" si="104"/>
        <v>0</v>
      </c>
      <c r="AY34" s="12">
        <f t="shared" si="104"/>
        <v>0</v>
      </c>
      <c r="AZ34" s="12">
        <f t="shared" si="104"/>
        <v>0</v>
      </c>
      <c r="BA34" s="12">
        <f t="shared" si="104"/>
        <v>0</v>
      </c>
      <c r="BB34" s="12">
        <f t="shared" si="104"/>
        <v>0</v>
      </c>
      <c r="BC34" s="12">
        <f t="shared" ref="BC34:BN34" si="105">$F$34/12</f>
        <v>0</v>
      </c>
      <c r="BD34" s="12">
        <f t="shared" si="105"/>
        <v>0</v>
      </c>
      <c r="BE34" s="12">
        <f t="shared" si="105"/>
        <v>0</v>
      </c>
      <c r="BF34" s="12">
        <f t="shared" si="105"/>
        <v>0</v>
      </c>
      <c r="BG34" s="12">
        <f t="shared" si="105"/>
        <v>0</v>
      </c>
      <c r="BH34" s="12">
        <f t="shared" si="105"/>
        <v>0</v>
      </c>
      <c r="BI34" s="12">
        <f t="shared" si="105"/>
        <v>0</v>
      </c>
      <c r="BJ34" s="12">
        <f t="shared" si="105"/>
        <v>0</v>
      </c>
      <c r="BK34" s="12">
        <f t="shared" si="105"/>
        <v>0</v>
      </c>
      <c r="BL34" s="12">
        <f t="shared" si="105"/>
        <v>0</v>
      </c>
      <c r="BM34" s="12">
        <f t="shared" si="105"/>
        <v>0</v>
      </c>
      <c r="BN34" s="12">
        <f t="shared" si="105"/>
        <v>0</v>
      </c>
    </row>
    <row r="35" ht="15.75" customHeight="1">
      <c r="A35" s="171" t="s">
        <v>452</v>
      </c>
      <c r="B35" s="172">
        <v>12000.0</v>
      </c>
      <c r="C35" s="122">
        <f>SUM(S35:AD35)</f>
        <v>12000</v>
      </c>
      <c r="D35" s="122">
        <f t="shared" ref="D35:F35" si="106">SUM(I35:T35)</f>
        <v>12000</v>
      </c>
      <c r="E35" s="122">
        <f t="shared" si="106"/>
        <v>12000</v>
      </c>
      <c r="F35" s="122">
        <f t="shared" si="106"/>
        <v>12000</v>
      </c>
      <c r="G35" s="12">
        <f t="shared" ref="G35:BN35" si="107">$B$35/12</f>
        <v>1000</v>
      </c>
      <c r="H35" s="12">
        <f t="shared" si="107"/>
        <v>1000</v>
      </c>
      <c r="I35" s="12">
        <f t="shared" si="107"/>
        <v>1000</v>
      </c>
      <c r="J35" s="12">
        <f t="shared" si="107"/>
        <v>1000</v>
      </c>
      <c r="K35" s="12">
        <f t="shared" si="107"/>
        <v>1000</v>
      </c>
      <c r="L35" s="12">
        <f t="shared" si="107"/>
        <v>1000</v>
      </c>
      <c r="M35" s="12">
        <f t="shared" si="107"/>
        <v>1000</v>
      </c>
      <c r="N35" s="12">
        <f t="shared" si="107"/>
        <v>1000</v>
      </c>
      <c r="O35" s="12">
        <f t="shared" si="107"/>
        <v>1000</v>
      </c>
      <c r="P35" s="12">
        <f t="shared" si="107"/>
        <v>1000</v>
      </c>
      <c r="Q35" s="12">
        <f t="shared" si="107"/>
        <v>1000</v>
      </c>
      <c r="R35" s="12">
        <f t="shared" si="107"/>
        <v>1000</v>
      </c>
      <c r="S35" s="12">
        <f t="shared" si="107"/>
        <v>1000</v>
      </c>
      <c r="T35" s="12">
        <f t="shared" si="107"/>
        <v>1000</v>
      </c>
      <c r="U35" s="12">
        <f t="shared" si="107"/>
        <v>1000</v>
      </c>
      <c r="V35" s="12">
        <f t="shared" si="107"/>
        <v>1000</v>
      </c>
      <c r="W35" s="12">
        <f t="shared" si="107"/>
        <v>1000</v>
      </c>
      <c r="X35" s="12">
        <f t="shared" si="107"/>
        <v>1000</v>
      </c>
      <c r="Y35" s="12">
        <f t="shared" si="107"/>
        <v>1000</v>
      </c>
      <c r="Z35" s="12">
        <f t="shared" si="107"/>
        <v>1000</v>
      </c>
      <c r="AA35" s="12">
        <f t="shared" si="107"/>
        <v>1000</v>
      </c>
      <c r="AB35" s="12">
        <f t="shared" si="107"/>
        <v>1000</v>
      </c>
      <c r="AC35" s="12">
        <f t="shared" si="107"/>
        <v>1000</v>
      </c>
      <c r="AD35" s="12">
        <f t="shared" si="107"/>
        <v>1000</v>
      </c>
      <c r="AE35" s="12">
        <f t="shared" si="107"/>
        <v>1000</v>
      </c>
      <c r="AF35" s="12">
        <f t="shared" si="107"/>
        <v>1000</v>
      </c>
      <c r="AG35" s="12">
        <f t="shared" si="107"/>
        <v>1000</v>
      </c>
      <c r="AH35" s="12">
        <f t="shared" si="107"/>
        <v>1000</v>
      </c>
      <c r="AI35" s="12">
        <f t="shared" si="107"/>
        <v>1000</v>
      </c>
      <c r="AJ35" s="12">
        <f t="shared" si="107"/>
        <v>1000</v>
      </c>
      <c r="AK35" s="12">
        <f t="shared" si="107"/>
        <v>1000</v>
      </c>
      <c r="AL35" s="12">
        <f t="shared" si="107"/>
        <v>1000</v>
      </c>
      <c r="AM35" s="12">
        <f t="shared" si="107"/>
        <v>1000</v>
      </c>
      <c r="AN35" s="12">
        <f t="shared" si="107"/>
        <v>1000</v>
      </c>
      <c r="AO35" s="12">
        <f t="shared" si="107"/>
        <v>1000</v>
      </c>
      <c r="AP35" s="12">
        <f t="shared" si="107"/>
        <v>1000</v>
      </c>
      <c r="AQ35" s="12">
        <f t="shared" si="107"/>
        <v>1000</v>
      </c>
      <c r="AR35" s="12">
        <f t="shared" si="107"/>
        <v>1000</v>
      </c>
      <c r="AS35" s="12">
        <f t="shared" si="107"/>
        <v>1000</v>
      </c>
      <c r="AT35" s="12">
        <f t="shared" si="107"/>
        <v>1000</v>
      </c>
      <c r="AU35" s="12">
        <f t="shared" si="107"/>
        <v>1000</v>
      </c>
      <c r="AV35" s="12">
        <f t="shared" si="107"/>
        <v>1000</v>
      </c>
      <c r="AW35" s="12">
        <f t="shared" si="107"/>
        <v>1000</v>
      </c>
      <c r="AX35" s="12">
        <f t="shared" si="107"/>
        <v>1000</v>
      </c>
      <c r="AY35" s="12">
        <f t="shared" si="107"/>
        <v>1000</v>
      </c>
      <c r="AZ35" s="12">
        <f t="shared" si="107"/>
        <v>1000</v>
      </c>
      <c r="BA35" s="12">
        <f t="shared" si="107"/>
        <v>1000</v>
      </c>
      <c r="BB35" s="12">
        <f t="shared" si="107"/>
        <v>1000</v>
      </c>
      <c r="BC35" s="12">
        <f t="shared" si="107"/>
        <v>1000</v>
      </c>
      <c r="BD35" s="12">
        <f t="shared" si="107"/>
        <v>1000</v>
      </c>
      <c r="BE35" s="12">
        <f t="shared" si="107"/>
        <v>1000</v>
      </c>
      <c r="BF35" s="12">
        <f t="shared" si="107"/>
        <v>1000</v>
      </c>
      <c r="BG35" s="12">
        <f t="shared" si="107"/>
        <v>1000</v>
      </c>
      <c r="BH35" s="12">
        <f t="shared" si="107"/>
        <v>1000</v>
      </c>
      <c r="BI35" s="12">
        <f t="shared" si="107"/>
        <v>1000</v>
      </c>
      <c r="BJ35" s="12">
        <f t="shared" si="107"/>
        <v>1000</v>
      </c>
      <c r="BK35" s="12">
        <f t="shared" si="107"/>
        <v>1000</v>
      </c>
      <c r="BL35" s="12">
        <f t="shared" si="107"/>
        <v>1000</v>
      </c>
      <c r="BM35" s="12">
        <f t="shared" si="107"/>
        <v>1000</v>
      </c>
      <c r="BN35" s="12">
        <f t="shared" si="107"/>
        <v>1000</v>
      </c>
    </row>
    <row r="36" ht="15.75" customHeight="1">
      <c r="A36" s="171" t="s">
        <v>453</v>
      </c>
      <c r="B36" s="172">
        <v>0.0</v>
      </c>
      <c r="C36" s="122">
        <f t="shared" ref="C36:F36" si="108">B36</f>
        <v>0</v>
      </c>
      <c r="D36" s="122">
        <f t="shared" si="108"/>
        <v>0</v>
      </c>
      <c r="E36" s="122">
        <f t="shared" si="108"/>
        <v>0</v>
      </c>
      <c r="F36" s="122">
        <f t="shared" si="108"/>
        <v>0</v>
      </c>
      <c r="G36" s="4"/>
      <c r="H36" s="12">
        <f t="shared" ref="H36:L36" si="109">$B$36/12</f>
        <v>0</v>
      </c>
      <c r="I36" s="12">
        <f t="shared" si="109"/>
        <v>0</v>
      </c>
      <c r="J36" s="12">
        <f t="shared" si="109"/>
        <v>0</v>
      </c>
      <c r="K36" s="12">
        <f t="shared" si="109"/>
        <v>0</v>
      </c>
      <c r="L36" s="12">
        <f t="shared" si="109"/>
        <v>0</v>
      </c>
      <c r="M36" s="12">
        <v>1500.0</v>
      </c>
      <c r="N36" s="12">
        <f t="shared" ref="N36:R36" si="110">$B$36/12</f>
        <v>0</v>
      </c>
      <c r="O36" s="12">
        <f t="shared" si="110"/>
        <v>0</v>
      </c>
      <c r="P36" s="12">
        <f t="shared" si="110"/>
        <v>0</v>
      </c>
      <c r="Q36" s="12">
        <f t="shared" si="110"/>
        <v>0</v>
      </c>
      <c r="R36" s="12">
        <f t="shared" si="110"/>
        <v>0</v>
      </c>
      <c r="S36" s="12">
        <f t="shared" ref="S36:AD36" si="111">$C$36/12</f>
        <v>0</v>
      </c>
      <c r="T36" s="12">
        <f t="shared" si="111"/>
        <v>0</v>
      </c>
      <c r="U36" s="12">
        <f t="shared" si="111"/>
        <v>0</v>
      </c>
      <c r="V36" s="12">
        <f t="shared" si="111"/>
        <v>0</v>
      </c>
      <c r="W36" s="12">
        <f t="shared" si="111"/>
        <v>0</v>
      </c>
      <c r="X36" s="12">
        <f t="shared" si="111"/>
        <v>0</v>
      </c>
      <c r="Y36" s="12">
        <f t="shared" si="111"/>
        <v>0</v>
      </c>
      <c r="Z36" s="12">
        <f t="shared" si="111"/>
        <v>0</v>
      </c>
      <c r="AA36" s="12">
        <f t="shared" si="111"/>
        <v>0</v>
      </c>
      <c r="AB36" s="12">
        <f t="shared" si="111"/>
        <v>0</v>
      </c>
      <c r="AC36" s="12">
        <f t="shared" si="111"/>
        <v>0</v>
      </c>
      <c r="AD36" s="12">
        <f t="shared" si="111"/>
        <v>0</v>
      </c>
      <c r="AE36" s="12">
        <f t="shared" ref="AE36:AP36" si="112">$D$36/12</f>
        <v>0</v>
      </c>
      <c r="AF36" s="12">
        <f t="shared" si="112"/>
        <v>0</v>
      </c>
      <c r="AG36" s="12">
        <f t="shared" si="112"/>
        <v>0</v>
      </c>
      <c r="AH36" s="12">
        <f t="shared" si="112"/>
        <v>0</v>
      </c>
      <c r="AI36" s="12">
        <f t="shared" si="112"/>
        <v>0</v>
      </c>
      <c r="AJ36" s="12">
        <f t="shared" si="112"/>
        <v>0</v>
      </c>
      <c r="AK36" s="12">
        <f t="shared" si="112"/>
        <v>0</v>
      </c>
      <c r="AL36" s="12">
        <f t="shared" si="112"/>
        <v>0</v>
      </c>
      <c r="AM36" s="12">
        <f t="shared" si="112"/>
        <v>0</v>
      </c>
      <c r="AN36" s="12">
        <f t="shared" si="112"/>
        <v>0</v>
      </c>
      <c r="AO36" s="12">
        <f t="shared" si="112"/>
        <v>0</v>
      </c>
      <c r="AP36" s="12">
        <f t="shared" si="112"/>
        <v>0</v>
      </c>
      <c r="AQ36" s="12">
        <f t="shared" ref="AQ36:BB36" si="113">$E$36/12</f>
        <v>0</v>
      </c>
      <c r="AR36" s="12">
        <f t="shared" si="113"/>
        <v>0</v>
      </c>
      <c r="AS36" s="12">
        <f t="shared" si="113"/>
        <v>0</v>
      </c>
      <c r="AT36" s="12">
        <f t="shared" si="113"/>
        <v>0</v>
      </c>
      <c r="AU36" s="12">
        <f t="shared" si="113"/>
        <v>0</v>
      </c>
      <c r="AV36" s="12">
        <f t="shared" si="113"/>
        <v>0</v>
      </c>
      <c r="AW36" s="12">
        <f t="shared" si="113"/>
        <v>0</v>
      </c>
      <c r="AX36" s="12">
        <f t="shared" si="113"/>
        <v>0</v>
      </c>
      <c r="AY36" s="12">
        <f t="shared" si="113"/>
        <v>0</v>
      </c>
      <c r="AZ36" s="12">
        <f t="shared" si="113"/>
        <v>0</v>
      </c>
      <c r="BA36" s="12">
        <f t="shared" si="113"/>
        <v>0</v>
      </c>
      <c r="BB36" s="12">
        <f t="shared" si="113"/>
        <v>0</v>
      </c>
      <c r="BC36" s="12">
        <f t="shared" ref="BC36:BN36" si="114">$F$36/12</f>
        <v>0</v>
      </c>
      <c r="BD36" s="12">
        <f t="shared" si="114"/>
        <v>0</v>
      </c>
      <c r="BE36" s="12">
        <f t="shared" si="114"/>
        <v>0</v>
      </c>
      <c r="BF36" s="12">
        <f t="shared" si="114"/>
        <v>0</v>
      </c>
      <c r="BG36" s="12">
        <f t="shared" si="114"/>
        <v>0</v>
      </c>
      <c r="BH36" s="12">
        <f t="shared" si="114"/>
        <v>0</v>
      </c>
      <c r="BI36" s="12">
        <f t="shared" si="114"/>
        <v>0</v>
      </c>
      <c r="BJ36" s="12">
        <f t="shared" si="114"/>
        <v>0</v>
      </c>
      <c r="BK36" s="12">
        <f t="shared" si="114"/>
        <v>0</v>
      </c>
      <c r="BL36" s="12">
        <f t="shared" si="114"/>
        <v>0</v>
      </c>
      <c r="BM36" s="12">
        <f t="shared" si="114"/>
        <v>0</v>
      </c>
      <c r="BN36" s="12">
        <f t="shared" si="114"/>
        <v>0</v>
      </c>
    </row>
    <row r="37" ht="15.75" customHeight="1">
      <c r="A37" s="171" t="s">
        <v>454</v>
      </c>
      <c r="B37" s="122">
        <v>0.0</v>
      </c>
      <c r="C37" s="122">
        <f t="shared" ref="C37:C38" si="116">SUM(S37:AD37)</f>
        <v>302500</v>
      </c>
      <c r="D37" s="122">
        <f t="shared" ref="D37:F37" si="115">SUM(I37:T37)</f>
        <v>101500</v>
      </c>
      <c r="E37" s="122">
        <f t="shared" si="115"/>
        <v>113500</v>
      </c>
      <c r="F37" s="122">
        <f t="shared" si="115"/>
        <v>124500</v>
      </c>
      <c r="G37" s="12">
        <f>'People Costs'!H20*Assumptions!$B$4</f>
        <v>3000</v>
      </c>
      <c r="H37" s="12">
        <f>'People Costs'!I20*Assumptions!$B$4</f>
        <v>3000</v>
      </c>
      <c r="I37" s="12">
        <f>'People Costs'!J20*Assumptions!$B$4</f>
        <v>3000</v>
      </c>
      <c r="J37" s="12">
        <f>'People Costs'!K20*Assumptions!$B$4</f>
        <v>4000</v>
      </c>
      <c r="K37" s="12">
        <f>'People Costs'!L20*Assumptions!$B$4</f>
        <v>4000</v>
      </c>
      <c r="L37" s="12">
        <f>'People Costs'!M20*Assumptions!$B$4</f>
        <v>4000</v>
      </c>
      <c r="M37" s="12">
        <f>'People Costs'!N20*Assumptions!$B$4</f>
        <v>4000</v>
      </c>
      <c r="N37" s="12">
        <f>'People Costs'!O20*Assumptions!$B$4</f>
        <v>5000</v>
      </c>
      <c r="O37" s="12">
        <f>'People Costs'!P20*Assumptions!$B$4</f>
        <v>8000</v>
      </c>
      <c r="P37" s="12">
        <f>'People Costs'!Q20*Assumptions!$B$4</f>
        <v>13000</v>
      </c>
      <c r="Q37" s="12">
        <f>'People Costs'!R20*Assumptions!$B$4</f>
        <v>13000</v>
      </c>
      <c r="R37" s="12">
        <f>'People Costs'!S20*Assumptions!$B$4</f>
        <v>14000</v>
      </c>
      <c r="S37" s="12">
        <f>'People Costs'!T20*Assumptions!$B$4</f>
        <v>14500</v>
      </c>
      <c r="T37" s="12">
        <f>'People Costs'!U20*Assumptions!$B$4</f>
        <v>15000</v>
      </c>
      <c r="U37" s="12">
        <f>'People Costs'!V20*Assumptions!$B$4</f>
        <v>15000</v>
      </c>
      <c r="V37" s="12">
        <f>'People Costs'!W20*Assumptions!$B$4</f>
        <v>15000</v>
      </c>
      <c r="W37" s="12">
        <f>'People Costs'!X20*Assumptions!$B$4</f>
        <v>15000</v>
      </c>
      <c r="X37" s="12">
        <f>'People Costs'!Y20*Assumptions!$B$4</f>
        <v>15000</v>
      </c>
      <c r="Y37" s="12">
        <f>'People Costs'!Z20*Assumptions!$B$4</f>
        <v>15000</v>
      </c>
      <c r="Z37" s="12">
        <f>'People Costs'!AA20*Assumptions!$B$4</f>
        <v>29000</v>
      </c>
      <c r="AA37" s="12">
        <f>'People Costs'!AB20*Assumptions!$B$4</f>
        <v>39000</v>
      </c>
      <c r="AB37" s="12">
        <f>'People Costs'!AC20*Assumptions!$B$4</f>
        <v>41000</v>
      </c>
      <c r="AC37" s="12">
        <f>'People Costs'!AD20*Assumptions!$B$4</f>
        <v>43000</v>
      </c>
      <c r="AD37" s="12">
        <f>'People Costs'!AE20*Assumptions!$B$4</f>
        <v>46000</v>
      </c>
      <c r="AE37" s="12">
        <f>'People Costs'!AF20*Assumptions!$B$4</f>
        <v>47000</v>
      </c>
      <c r="AF37" s="12">
        <f>'People Costs'!AG20*Assumptions!$B$4</f>
        <v>45000</v>
      </c>
      <c r="AG37" s="12">
        <f>'People Costs'!AH20*Assumptions!$B$4</f>
        <v>47000</v>
      </c>
      <c r="AH37" s="12">
        <f>'People Costs'!AI20*Assumptions!$B$4</f>
        <v>48000</v>
      </c>
      <c r="AI37" s="12">
        <f>'People Costs'!AJ20*Assumptions!$B$4</f>
        <v>49000</v>
      </c>
      <c r="AJ37" s="12">
        <f>'People Costs'!AK20*Assumptions!$B$4</f>
        <v>49000</v>
      </c>
      <c r="AK37" s="12">
        <f>'People Costs'!AL20*Assumptions!$B$4</f>
        <v>49000</v>
      </c>
      <c r="AL37" s="12">
        <f>'People Costs'!AM20*Assumptions!$B$4</f>
        <v>49000</v>
      </c>
      <c r="AM37" s="12">
        <f>'People Costs'!AN20*Assumptions!$B$4</f>
        <v>49000</v>
      </c>
      <c r="AN37" s="12">
        <f>'People Costs'!AO20*Assumptions!$B$4</f>
        <v>49000</v>
      </c>
      <c r="AO37" s="12">
        <f>'People Costs'!AP20*Assumptions!$B$4</f>
        <v>49000</v>
      </c>
      <c r="AP37" s="12">
        <f>'People Costs'!AQ20*Assumptions!$B$4</f>
        <v>49000</v>
      </c>
      <c r="AQ37" s="12">
        <f>'People Costs'!AR20*Assumptions!$B$4</f>
        <v>49000</v>
      </c>
      <c r="AR37" s="12">
        <f>'People Costs'!AS20*Assumptions!$B$4</f>
        <v>49000</v>
      </c>
      <c r="AS37" s="12">
        <f>'People Costs'!AT20*Assumptions!$B$4</f>
        <v>49000</v>
      </c>
      <c r="AT37" s="12">
        <f>'People Costs'!AU20*Assumptions!$B$4</f>
        <v>49000</v>
      </c>
      <c r="AU37" s="12">
        <f>'People Costs'!AV20*Assumptions!$B$4</f>
        <v>49000</v>
      </c>
      <c r="AV37" s="12">
        <f>'People Costs'!AW20*Assumptions!$B$4</f>
        <v>49000</v>
      </c>
      <c r="AW37" s="12">
        <f>'People Costs'!AX20*Assumptions!$B$4</f>
        <v>49000</v>
      </c>
      <c r="AX37" s="12">
        <f>'People Costs'!AY20*Assumptions!$B$4</f>
        <v>49000</v>
      </c>
      <c r="AY37" s="12">
        <f>'People Costs'!AZ20*Assumptions!$B$4</f>
        <v>49000</v>
      </c>
      <c r="AZ37" s="12">
        <f>'People Costs'!BA20*Assumptions!$B$4</f>
        <v>49000</v>
      </c>
      <c r="BA37" s="12">
        <f>'People Costs'!BB20*Assumptions!$B$4</f>
        <v>49000</v>
      </c>
      <c r="BB37" s="12">
        <f>'People Costs'!BC20*Assumptions!$B$4</f>
        <v>49000</v>
      </c>
      <c r="BC37" s="12">
        <f>'People Costs'!BD20*Assumptions!$B$4</f>
        <v>49000</v>
      </c>
      <c r="BD37" s="12">
        <f>'People Costs'!BE20*Assumptions!$B$4</f>
        <v>49000</v>
      </c>
      <c r="BE37" s="12">
        <f>'People Costs'!BF20*Assumptions!$B$4</f>
        <v>49000</v>
      </c>
      <c r="BF37" s="12">
        <f>'People Costs'!BG20*Assumptions!$B$4</f>
        <v>49000</v>
      </c>
      <c r="BG37" s="12">
        <f>'People Costs'!BH20*Assumptions!$B$4</f>
        <v>49000</v>
      </c>
      <c r="BH37" s="12">
        <f>'People Costs'!BI20*Assumptions!$B$4</f>
        <v>49000</v>
      </c>
      <c r="BI37" s="12">
        <f>'People Costs'!BJ20*Assumptions!$B$4</f>
        <v>49000</v>
      </c>
      <c r="BJ37" s="12">
        <f>'People Costs'!BK20*Assumptions!$B$4</f>
        <v>49000</v>
      </c>
      <c r="BK37" s="12">
        <f>'People Costs'!BL20*Assumptions!$B$4</f>
        <v>49000</v>
      </c>
      <c r="BL37" s="12">
        <f>'People Costs'!BM20*Assumptions!$B$4</f>
        <v>49000</v>
      </c>
      <c r="BM37" s="12">
        <f>'People Costs'!BN20*Assumptions!$B$4</f>
        <v>49000</v>
      </c>
      <c r="BN37" s="12">
        <f>'People Costs'!BO20*Assumptions!$B$4</f>
        <v>49000</v>
      </c>
    </row>
    <row r="38" ht="15.75" customHeight="1">
      <c r="A38" s="171" t="s">
        <v>455</v>
      </c>
      <c r="B38" s="122">
        <f>SUM(G38:R38)</f>
        <v>7800</v>
      </c>
      <c r="C38" s="122">
        <f t="shared" si="116"/>
        <v>30250</v>
      </c>
      <c r="D38" s="122">
        <f t="shared" ref="D38:F38" si="117">SUM(I38:T38)</f>
        <v>10150</v>
      </c>
      <c r="E38" s="122">
        <f t="shared" si="117"/>
        <v>11350</v>
      </c>
      <c r="F38" s="122">
        <f t="shared" si="117"/>
        <v>12450</v>
      </c>
      <c r="G38" s="12">
        <f>'People Costs'!H20*Assumptions!$B$5</f>
        <v>300</v>
      </c>
      <c r="H38" s="12">
        <f>'People Costs'!I20*Assumptions!$B$5</f>
        <v>300</v>
      </c>
      <c r="I38" s="12">
        <f>'People Costs'!J20*Assumptions!$B$5</f>
        <v>300</v>
      </c>
      <c r="J38" s="12">
        <f>'People Costs'!K20*Assumptions!$B$5</f>
        <v>400</v>
      </c>
      <c r="K38" s="12">
        <f>'People Costs'!L20*Assumptions!$B$5</f>
        <v>400</v>
      </c>
      <c r="L38" s="12">
        <f>'People Costs'!M20*Assumptions!$B$5</f>
        <v>400</v>
      </c>
      <c r="M38" s="12">
        <f>'People Costs'!N20*Assumptions!$B$5</f>
        <v>400</v>
      </c>
      <c r="N38" s="12">
        <f>'People Costs'!O20*Assumptions!$B$5</f>
        <v>500</v>
      </c>
      <c r="O38" s="12">
        <f>'People Costs'!P20*Assumptions!$B$5</f>
        <v>800</v>
      </c>
      <c r="P38" s="12">
        <f>'People Costs'!Q20*Assumptions!$B$5</f>
        <v>1300</v>
      </c>
      <c r="Q38" s="12">
        <f>'People Costs'!R20*Assumptions!$B$5</f>
        <v>1300</v>
      </c>
      <c r="R38" s="12">
        <f>'People Costs'!S20*Assumptions!$B$5</f>
        <v>1400</v>
      </c>
      <c r="S38" s="12">
        <f>'People Costs'!T20*Assumptions!$B$5</f>
        <v>1450</v>
      </c>
      <c r="T38" s="12">
        <f>'People Costs'!U20*Assumptions!$B$5</f>
        <v>1500</v>
      </c>
      <c r="U38" s="12">
        <f>'People Costs'!V20*Assumptions!$B$5</f>
        <v>1500</v>
      </c>
      <c r="V38" s="12">
        <f>'People Costs'!W20*Assumptions!$B$5</f>
        <v>1500</v>
      </c>
      <c r="W38" s="12">
        <f>'People Costs'!X20*Assumptions!$B$5</f>
        <v>1500</v>
      </c>
      <c r="X38" s="12">
        <f>'People Costs'!Y20*Assumptions!$B$5</f>
        <v>1500</v>
      </c>
      <c r="Y38" s="12">
        <f>'People Costs'!Z20*Assumptions!$B$5</f>
        <v>1500</v>
      </c>
      <c r="Z38" s="12">
        <f>'People Costs'!AA20*Assumptions!$B$5</f>
        <v>2900</v>
      </c>
      <c r="AA38" s="12">
        <f>'People Costs'!AB20*Assumptions!$B$5</f>
        <v>3900</v>
      </c>
      <c r="AB38" s="12">
        <f>'People Costs'!AC20*Assumptions!$B$5</f>
        <v>4100</v>
      </c>
      <c r="AC38" s="12">
        <f>'People Costs'!AD20*Assumptions!$B$5</f>
        <v>4300</v>
      </c>
      <c r="AD38" s="12">
        <f>'People Costs'!AE20*Assumptions!$B$5</f>
        <v>4600</v>
      </c>
      <c r="AE38" s="12">
        <f>'People Costs'!AF20*Assumptions!$B$5</f>
        <v>4700</v>
      </c>
      <c r="AF38" s="12">
        <f>'People Costs'!AG20*Assumptions!$B$5</f>
        <v>4500</v>
      </c>
      <c r="AG38" s="12">
        <f>'People Costs'!AH20*Assumptions!$B$5</f>
        <v>4700</v>
      </c>
      <c r="AH38" s="12">
        <f>'People Costs'!AI20*Assumptions!$B$5</f>
        <v>4800</v>
      </c>
      <c r="AI38" s="12">
        <f>'People Costs'!AJ20*Assumptions!$B$5</f>
        <v>4900</v>
      </c>
      <c r="AJ38" s="12">
        <f>'People Costs'!AK20*Assumptions!$B$5</f>
        <v>4900</v>
      </c>
      <c r="AK38" s="12">
        <f>'People Costs'!AL20*Assumptions!$B$5</f>
        <v>4900</v>
      </c>
      <c r="AL38" s="12">
        <f>'People Costs'!AM20*Assumptions!$B$5</f>
        <v>4900</v>
      </c>
      <c r="AM38" s="12">
        <f>'People Costs'!AN20*Assumptions!$B$5</f>
        <v>4900</v>
      </c>
      <c r="AN38" s="12">
        <f>'People Costs'!AO20*Assumptions!$B$5</f>
        <v>4900</v>
      </c>
      <c r="AO38" s="12">
        <f>'People Costs'!AP20*Assumptions!$B$5</f>
        <v>4900</v>
      </c>
      <c r="AP38" s="12">
        <f>'People Costs'!AQ20*Assumptions!$B$5</f>
        <v>4900</v>
      </c>
      <c r="AQ38" s="12">
        <f>'People Costs'!AR20*Assumptions!$B$5</f>
        <v>4900</v>
      </c>
      <c r="AR38" s="12">
        <f>'People Costs'!AS20*Assumptions!$B$5</f>
        <v>4900</v>
      </c>
      <c r="AS38" s="12">
        <f>'People Costs'!AT20*Assumptions!$B$5</f>
        <v>4900</v>
      </c>
      <c r="AT38" s="12">
        <f>'People Costs'!AU20*Assumptions!$B$5</f>
        <v>4900</v>
      </c>
      <c r="AU38" s="12">
        <f>'People Costs'!AV20*Assumptions!$B$5</f>
        <v>4900</v>
      </c>
      <c r="AV38" s="12">
        <f>'People Costs'!AW20*Assumptions!$B$5</f>
        <v>4900</v>
      </c>
      <c r="AW38" s="12">
        <f>'People Costs'!AX20*Assumptions!$B$5</f>
        <v>4900</v>
      </c>
      <c r="AX38" s="12">
        <f>'People Costs'!AY20*Assumptions!$B$5</f>
        <v>4900</v>
      </c>
      <c r="AY38" s="12">
        <f>'People Costs'!AZ20*Assumptions!$B$5</f>
        <v>4900</v>
      </c>
      <c r="AZ38" s="12">
        <f>'People Costs'!BA20*Assumptions!$B$5</f>
        <v>4900</v>
      </c>
      <c r="BA38" s="12">
        <f>'People Costs'!BB20*Assumptions!$B$5</f>
        <v>4900</v>
      </c>
      <c r="BB38" s="12">
        <f>'People Costs'!BC20*Assumptions!$B$5</f>
        <v>4900</v>
      </c>
      <c r="BC38" s="12">
        <f>'People Costs'!BD20*Assumptions!$B$5</f>
        <v>4900</v>
      </c>
      <c r="BD38" s="12">
        <f>'People Costs'!BE20*Assumptions!$B$5</f>
        <v>4900</v>
      </c>
      <c r="BE38" s="12">
        <f>'People Costs'!BF20*Assumptions!$B$5</f>
        <v>4900</v>
      </c>
      <c r="BF38" s="12">
        <f>'People Costs'!BG20*Assumptions!$B$5</f>
        <v>4900</v>
      </c>
      <c r="BG38" s="12">
        <f>'People Costs'!BH20*Assumptions!$B$5</f>
        <v>4900</v>
      </c>
      <c r="BH38" s="12">
        <f>'People Costs'!BI20*Assumptions!$B$5</f>
        <v>4900</v>
      </c>
      <c r="BI38" s="12">
        <f>'People Costs'!BJ20*Assumptions!$B$5</f>
        <v>4900</v>
      </c>
      <c r="BJ38" s="12">
        <f>'People Costs'!BK20*Assumptions!$B$5</f>
        <v>4900</v>
      </c>
      <c r="BK38" s="12">
        <f>'People Costs'!BL20*Assumptions!$B$5</f>
        <v>4900</v>
      </c>
      <c r="BL38" s="12">
        <f>'People Costs'!BM20*Assumptions!$B$5</f>
        <v>4900</v>
      </c>
      <c r="BM38" s="12">
        <f>'People Costs'!BN20*Assumptions!$B$5</f>
        <v>4900</v>
      </c>
      <c r="BN38" s="12">
        <f>'People Costs'!BO20*Assumptions!$B$5</f>
        <v>4900</v>
      </c>
    </row>
    <row r="39" ht="15.75" customHeight="1">
      <c r="A39" s="171" t="s">
        <v>456</v>
      </c>
      <c r="B39" s="207">
        <v>0.005</v>
      </c>
      <c r="C39" s="208">
        <f t="shared" ref="C39:F39" si="118">B39</f>
        <v>0.005</v>
      </c>
      <c r="D39" s="208">
        <f t="shared" si="118"/>
        <v>0.005</v>
      </c>
      <c r="E39" s="208">
        <f t="shared" si="118"/>
        <v>0.005</v>
      </c>
      <c r="F39" s="208">
        <f t="shared" si="118"/>
        <v>0.005</v>
      </c>
      <c r="G39" s="12">
        <f>'Sales Forecast'!H37*OpEx!$B$39</f>
        <v>200.15</v>
      </c>
      <c r="H39" s="12">
        <f>'Sales Forecast'!I37*OpEx!$B$39</f>
        <v>1150.6</v>
      </c>
      <c r="I39" s="12">
        <f>'Sales Forecast'!J37*OpEx!$B$39</f>
        <v>2401.65</v>
      </c>
      <c r="J39" s="12">
        <f>'Sales Forecast'!K37*OpEx!$B$39</f>
        <v>3103.075</v>
      </c>
      <c r="K39" s="12">
        <f>'Sales Forecast'!L37*OpEx!$B$39</f>
        <v>4104.875</v>
      </c>
      <c r="L39" s="12">
        <f>'Sales Forecast'!M37*OpEx!$B$39</f>
        <v>4206.825</v>
      </c>
      <c r="M39" s="12">
        <f>'Sales Forecast'!N37*OpEx!$B$39</f>
        <v>4308.925</v>
      </c>
      <c r="N39" s="12">
        <f>'Sales Forecast'!O37*OpEx!$B$39</f>
        <v>4411.175</v>
      </c>
      <c r="O39" s="12">
        <f>'Sales Forecast'!P37*OpEx!$B$39</f>
        <v>4513.575</v>
      </c>
      <c r="P39" s="12">
        <f>'Sales Forecast'!Q37*OpEx!$B$39</f>
        <v>4616.125</v>
      </c>
      <c r="Q39" s="12">
        <f>'Sales Forecast'!R37*OpEx!$B$39</f>
        <v>4718.825</v>
      </c>
      <c r="R39" s="12">
        <f>'Sales Forecast'!S37*OpEx!$B$39</f>
        <v>4821.675</v>
      </c>
      <c r="S39" s="12">
        <f>'Sales Forecast'!T37*OpEx!$C$39</f>
        <v>5124.6</v>
      </c>
      <c r="T39" s="12">
        <f>'Sales Forecast'!U37*OpEx!$C$39</f>
        <v>5277.6</v>
      </c>
      <c r="U39" s="12">
        <f>'Sales Forecast'!V37*OpEx!$C$39</f>
        <v>5430.675</v>
      </c>
      <c r="V39" s="12">
        <f>'Sales Forecast'!W37*OpEx!$C$39</f>
        <v>5583.825</v>
      </c>
      <c r="W39" s="12">
        <f>'Sales Forecast'!X37*OpEx!$C$39</f>
        <v>5737.05</v>
      </c>
      <c r="X39" s="12">
        <f>'Sales Forecast'!Y37*OpEx!$C$39</f>
        <v>6340.425</v>
      </c>
      <c r="Y39" s="12">
        <f>'Sales Forecast'!Z37*OpEx!$C$39</f>
        <v>6493.875</v>
      </c>
      <c r="Z39" s="12">
        <f>'Sales Forecast'!AA37*OpEx!$C$39</f>
        <v>6647.4</v>
      </c>
      <c r="AA39" s="12">
        <f>'Sales Forecast'!AB37*OpEx!$C$39</f>
        <v>6801</v>
      </c>
      <c r="AB39" s="12">
        <f>'Sales Forecast'!AC37*OpEx!$C$39</f>
        <v>6954.675</v>
      </c>
      <c r="AC39" s="12">
        <f>'Sales Forecast'!AD37*OpEx!$C$39</f>
        <v>7108.425</v>
      </c>
      <c r="AD39" s="12">
        <f>'Sales Forecast'!AE37*OpEx!$C$39</f>
        <v>7562.325</v>
      </c>
      <c r="AE39" s="12">
        <f>'Sales Forecast'!AF37*OpEx!$D$39</f>
        <v>8566.6</v>
      </c>
      <c r="AF39" s="12">
        <f>'Sales Forecast'!AG37*OpEx!$D$39</f>
        <v>9171.025</v>
      </c>
      <c r="AG39" s="12">
        <f>'Sales Forecast'!AH37*OpEx!$D$39</f>
        <v>9325.525</v>
      </c>
      <c r="AH39" s="12">
        <f>'Sales Forecast'!AI37*OpEx!$D$39</f>
        <v>9330.025</v>
      </c>
      <c r="AI39" s="12">
        <f>'Sales Forecast'!AJ37*OpEx!$D$39</f>
        <v>9334.525</v>
      </c>
      <c r="AJ39" s="12">
        <f>'Sales Forecast'!AK37*OpEx!$D$39</f>
        <v>9339.025</v>
      </c>
      <c r="AK39" s="12">
        <f>'Sales Forecast'!AL37*OpEx!$D$39</f>
        <v>9343.525</v>
      </c>
      <c r="AL39" s="12">
        <f>'Sales Forecast'!AM37*OpEx!$D$39</f>
        <v>9348.025</v>
      </c>
      <c r="AM39" s="12">
        <f>'Sales Forecast'!AN37*OpEx!$D$39</f>
        <v>9352.525</v>
      </c>
      <c r="AN39" s="12">
        <f>'Sales Forecast'!AO37*OpEx!$D$39</f>
        <v>9357.025</v>
      </c>
      <c r="AO39" s="12">
        <f>'Sales Forecast'!AP37*OpEx!$D$39</f>
        <v>9361.525</v>
      </c>
      <c r="AP39" s="12">
        <f>'Sales Forecast'!AQ37*OpEx!$D$39</f>
        <v>9366.025</v>
      </c>
      <c r="AQ39" s="12">
        <f>'Sales Forecast'!AR37*OpEx!$E$39</f>
        <v>10370.9</v>
      </c>
      <c r="AR39" s="12">
        <f>'Sales Forecast'!AS37*OpEx!$E$39</f>
        <v>11276</v>
      </c>
      <c r="AS39" s="12">
        <f>'Sales Forecast'!AT37*OpEx!$E$39</f>
        <v>12231.4</v>
      </c>
      <c r="AT39" s="12">
        <f>'Sales Forecast'!AU37*OpEx!$E$39</f>
        <v>13187.1</v>
      </c>
      <c r="AU39" s="12">
        <f>'Sales Forecast'!AV37*OpEx!$E$39</f>
        <v>13843.025</v>
      </c>
      <c r="AV39" s="12">
        <f>'Sales Forecast'!AW37*OpEx!$E$39</f>
        <v>13848.95</v>
      </c>
      <c r="AW39" s="12">
        <f>'Sales Forecast'!AX37*OpEx!$E$39</f>
        <v>14205.025</v>
      </c>
      <c r="AX39" s="12">
        <f>'Sales Forecast'!AY37*OpEx!$E$39</f>
        <v>14211.1</v>
      </c>
      <c r="AY39" s="12">
        <f>'Sales Forecast'!AZ37*OpEx!$E$39</f>
        <v>14217.175</v>
      </c>
      <c r="AZ39" s="12">
        <f>'Sales Forecast'!BA37*OpEx!$E$39</f>
        <v>14223.25</v>
      </c>
      <c r="BA39" s="12">
        <f>'Sales Forecast'!BB37*OpEx!$E$39</f>
        <v>14229.325</v>
      </c>
      <c r="BB39" s="12">
        <f>'Sales Forecast'!BC37*OpEx!$E$39</f>
        <v>14235.4</v>
      </c>
      <c r="BC39" s="12">
        <f>'Sales Forecast'!BD37*OpEx!$F$39</f>
        <v>14741.7</v>
      </c>
      <c r="BD39" s="12">
        <f>'Sales Forecast'!BE37*OpEx!$F$39</f>
        <v>15698.3</v>
      </c>
      <c r="BE39" s="12">
        <f>'Sales Forecast'!BF37*OpEx!$F$39</f>
        <v>16055.05</v>
      </c>
      <c r="BF39" s="12">
        <f>'Sales Forecast'!BG37*OpEx!$F$39</f>
        <v>17012.1</v>
      </c>
      <c r="BG39" s="12">
        <f>'Sales Forecast'!BH37*OpEx!$F$39</f>
        <v>17519.375</v>
      </c>
      <c r="BH39" s="12">
        <f>'Sales Forecast'!BI37*OpEx!$F$39</f>
        <v>18326.875</v>
      </c>
      <c r="BI39" s="12">
        <f>'Sales Forecast'!BJ37*OpEx!$F$39</f>
        <v>18834.6</v>
      </c>
      <c r="BJ39" s="12">
        <f>'Sales Forecast'!BK37*OpEx!$F$39</f>
        <v>19792.625</v>
      </c>
      <c r="BK39" s="12">
        <f>'Sales Forecast'!BL37*OpEx!$F$39</f>
        <v>20150.8</v>
      </c>
      <c r="BL39" s="12">
        <f>'Sales Forecast'!BM37*OpEx!$F$39</f>
        <v>21109.275</v>
      </c>
      <c r="BM39" s="12">
        <f>'Sales Forecast'!BN37*OpEx!$F$39</f>
        <v>22518.125</v>
      </c>
      <c r="BN39" s="12">
        <f>'Sales Forecast'!BO37*OpEx!$F$39</f>
        <v>23327.2</v>
      </c>
    </row>
    <row r="40" ht="15.0" customHeight="1">
      <c r="A40" s="11" t="s">
        <v>457</v>
      </c>
      <c r="B40" s="172">
        <v>0.0</v>
      </c>
      <c r="C40" s="122">
        <f t="shared" ref="C40:C44" si="120">SUM(S40:AD40)</f>
        <v>0</v>
      </c>
      <c r="D40" s="122">
        <f t="shared" ref="D40:D44" si="121">SUM(AE40:AP40)</f>
        <v>0</v>
      </c>
      <c r="E40" s="122">
        <f t="shared" ref="E40:E44" si="122">SUM(AQ40:BB40)</f>
        <v>0</v>
      </c>
      <c r="F40" s="122">
        <f t="shared" ref="F40:F44" si="123">SUM(BC40:BN40)</f>
        <v>0</v>
      </c>
      <c r="G40" s="12">
        <f t="shared" ref="G40:BN40" si="119">$B$40/12</f>
        <v>0</v>
      </c>
      <c r="H40" s="12">
        <f t="shared" si="119"/>
        <v>0</v>
      </c>
      <c r="I40" s="12">
        <f t="shared" si="119"/>
        <v>0</v>
      </c>
      <c r="J40" s="12">
        <f t="shared" si="119"/>
        <v>0</v>
      </c>
      <c r="K40" s="12">
        <f t="shared" si="119"/>
        <v>0</v>
      </c>
      <c r="L40" s="12">
        <f t="shared" si="119"/>
        <v>0</v>
      </c>
      <c r="M40" s="12">
        <f t="shared" si="119"/>
        <v>0</v>
      </c>
      <c r="N40" s="12">
        <f t="shared" si="119"/>
        <v>0</v>
      </c>
      <c r="O40" s="12">
        <f t="shared" si="119"/>
        <v>0</v>
      </c>
      <c r="P40" s="12">
        <f t="shared" si="119"/>
        <v>0</v>
      </c>
      <c r="Q40" s="12">
        <f t="shared" si="119"/>
        <v>0</v>
      </c>
      <c r="R40" s="12">
        <f t="shared" si="119"/>
        <v>0</v>
      </c>
      <c r="S40" s="12">
        <f t="shared" si="119"/>
        <v>0</v>
      </c>
      <c r="T40" s="12">
        <f t="shared" si="119"/>
        <v>0</v>
      </c>
      <c r="U40" s="12">
        <f t="shared" si="119"/>
        <v>0</v>
      </c>
      <c r="V40" s="12">
        <f t="shared" si="119"/>
        <v>0</v>
      </c>
      <c r="W40" s="12">
        <f t="shared" si="119"/>
        <v>0</v>
      </c>
      <c r="X40" s="12">
        <f t="shared" si="119"/>
        <v>0</v>
      </c>
      <c r="Y40" s="12">
        <f t="shared" si="119"/>
        <v>0</v>
      </c>
      <c r="Z40" s="12">
        <f t="shared" si="119"/>
        <v>0</v>
      </c>
      <c r="AA40" s="12">
        <f t="shared" si="119"/>
        <v>0</v>
      </c>
      <c r="AB40" s="12">
        <f t="shared" si="119"/>
        <v>0</v>
      </c>
      <c r="AC40" s="12">
        <f t="shared" si="119"/>
        <v>0</v>
      </c>
      <c r="AD40" s="12">
        <f t="shared" si="119"/>
        <v>0</v>
      </c>
      <c r="AE40" s="12">
        <f t="shared" si="119"/>
        <v>0</v>
      </c>
      <c r="AF40" s="12">
        <f t="shared" si="119"/>
        <v>0</v>
      </c>
      <c r="AG40" s="12">
        <f t="shared" si="119"/>
        <v>0</v>
      </c>
      <c r="AH40" s="12">
        <f t="shared" si="119"/>
        <v>0</v>
      </c>
      <c r="AI40" s="12">
        <f t="shared" si="119"/>
        <v>0</v>
      </c>
      <c r="AJ40" s="12">
        <f t="shared" si="119"/>
        <v>0</v>
      </c>
      <c r="AK40" s="12">
        <f t="shared" si="119"/>
        <v>0</v>
      </c>
      <c r="AL40" s="12">
        <f t="shared" si="119"/>
        <v>0</v>
      </c>
      <c r="AM40" s="12">
        <f t="shared" si="119"/>
        <v>0</v>
      </c>
      <c r="AN40" s="12">
        <f t="shared" si="119"/>
        <v>0</v>
      </c>
      <c r="AO40" s="12">
        <f t="shared" si="119"/>
        <v>0</v>
      </c>
      <c r="AP40" s="12">
        <f t="shared" si="119"/>
        <v>0</v>
      </c>
      <c r="AQ40" s="12">
        <f t="shared" si="119"/>
        <v>0</v>
      </c>
      <c r="AR40" s="12">
        <f t="shared" si="119"/>
        <v>0</v>
      </c>
      <c r="AS40" s="12">
        <f t="shared" si="119"/>
        <v>0</v>
      </c>
      <c r="AT40" s="12">
        <f t="shared" si="119"/>
        <v>0</v>
      </c>
      <c r="AU40" s="12">
        <f t="shared" si="119"/>
        <v>0</v>
      </c>
      <c r="AV40" s="12">
        <f t="shared" si="119"/>
        <v>0</v>
      </c>
      <c r="AW40" s="12">
        <f t="shared" si="119"/>
        <v>0</v>
      </c>
      <c r="AX40" s="12">
        <f t="shared" si="119"/>
        <v>0</v>
      </c>
      <c r="AY40" s="12">
        <f t="shared" si="119"/>
        <v>0</v>
      </c>
      <c r="AZ40" s="12">
        <f t="shared" si="119"/>
        <v>0</v>
      </c>
      <c r="BA40" s="12">
        <f t="shared" si="119"/>
        <v>0</v>
      </c>
      <c r="BB40" s="12">
        <f t="shared" si="119"/>
        <v>0</v>
      </c>
      <c r="BC40" s="12">
        <f t="shared" si="119"/>
        <v>0</v>
      </c>
      <c r="BD40" s="12">
        <f t="shared" si="119"/>
        <v>0</v>
      </c>
      <c r="BE40" s="12">
        <f t="shared" si="119"/>
        <v>0</v>
      </c>
      <c r="BF40" s="12">
        <f t="shared" si="119"/>
        <v>0</v>
      </c>
      <c r="BG40" s="12">
        <f t="shared" si="119"/>
        <v>0</v>
      </c>
      <c r="BH40" s="12">
        <f t="shared" si="119"/>
        <v>0</v>
      </c>
      <c r="BI40" s="12">
        <f t="shared" si="119"/>
        <v>0</v>
      </c>
      <c r="BJ40" s="12">
        <f t="shared" si="119"/>
        <v>0</v>
      </c>
      <c r="BK40" s="12">
        <f t="shared" si="119"/>
        <v>0</v>
      </c>
      <c r="BL40" s="12">
        <f t="shared" si="119"/>
        <v>0</v>
      </c>
      <c r="BM40" s="12">
        <f t="shared" si="119"/>
        <v>0</v>
      </c>
      <c r="BN40" s="12">
        <f t="shared" si="119"/>
        <v>0</v>
      </c>
    </row>
    <row r="41" ht="15.0" customHeight="1">
      <c r="A41" s="11" t="s">
        <v>458</v>
      </c>
      <c r="B41" s="172">
        <v>0.0</v>
      </c>
      <c r="C41" s="122">
        <f t="shared" si="120"/>
        <v>0</v>
      </c>
      <c r="D41" s="122">
        <f t="shared" si="121"/>
        <v>0</v>
      </c>
      <c r="E41" s="122">
        <f t="shared" si="122"/>
        <v>0</v>
      </c>
      <c r="F41" s="122">
        <f t="shared" si="123"/>
        <v>0</v>
      </c>
      <c r="G41" s="12">
        <f>$B$41/12</f>
        <v>0</v>
      </c>
      <c r="H41" s="12">
        <f t="shared" ref="H41:BN41" si="124">$B$40/12</f>
        <v>0</v>
      </c>
      <c r="I41" s="12">
        <f t="shared" si="124"/>
        <v>0</v>
      </c>
      <c r="J41" s="12">
        <f t="shared" si="124"/>
        <v>0</v>
      </c>
      <c r="K41" s="12">
        <f t="shared" si="124"/>
        <v>0</v>
      </c>
      <c r="L41" s="12">
        <f t="shared" si="124"/>
        <v>0</v>
      </c>
      <c r="M41" s="12">
        <f t="shared" si="124"/>
        <v>0</v>
      </c>
      <c r="N41" s="12">
        <f t="shared" si="124"/>
        <v>0</v>
      </c>
      <c r="O41" s="12">
        <f t="shared" si="124"/>
        <v>0</v>
      </c>
      <c r="P41" s="12">
        <f t="shared" si="124"/>
        <v>0</v>
      </c>
      <c r="Q41" s="12">
        <f t="shared" si="124"/>
        <v>0</v>
      </c>
      <c r="R41" s="12">
        <f t="shared" si="124"/>
        <v>0</v>
      </c>
      <c r="S41" s="12">
        <f t="shared" si="124"/>
        <v>0</v>
      </c>
      <c r="T41" s="12">
        <f t="shared" si="124"/>
        <v>0</v>
      </c>
      <c r="U41" s="12">
        <f t="shared" si="124"/>
        <v>0</v>
      </c>
      <c r="V41" s="12">
        <f t="shared" si="124"/>
        <v>0</v>
      </c>
      <c r="W41" s="12">
        <f t="shared" si="124"/>
        <v>0</v>
      </c>
      <c r="X41" s="12">
        <f t="shared" si="124"/>
        <v>0</v>
      </c>
      <c r="Y41" s="12">
        <f t="shared" si="124"/>
        <v>0</v>
      </c>
      <c r="Z41" s="12">
        <f t="shared" si="124"/>
        <v>0</v>
      </c>
      <c r="AA41" s="12">
        <f t="shared" si="124"/>
        <v>0</v>
      </c>
      <c r="AB41" s="12">
        <f t="shared" si="124"/>
        <v>0</v>
      </c>
      <c r="AC41" s="12">
        <f t="shared" si="124"/>
        <v>0</v>
      </c>
      <c r="AD41" s="12">
        <f t="shared" si="124"/>
        <v>0</v>
      </c>
      <c r="AE41" s="12">
        <f t="shared" si="124"/>
        <v>0</v>
      </c>
      <c r="AF41" s="12">
        <f t="shared" si="124"/>
        <v>0</v>
      </c>
      <c r="AG41" s="12">
        <f t="shared" si="124"/>
        <v>0</v>
      </c>
      <c r="AH41" s="12">
        <f t="shared" si="124"/>
        <v>0</v>
      </c>
      <c r="AI41" s="12">
        <f t="shared" si="124"/>
        <v>0</v>
      </c>
      <c r="AJ41" s="12">
        <f t="shared" si="124"/>
        <v>0</v>
      </c>
      <c r="AK41" s="12">
        <f t="shared" si="124"/>
        <v>0</v>
      </c>
      <c r="AL41" s="12">
        <f t="shared" si="124"/>
        <v>0</v>
      </c>
      <c r="AM41" s="12">
        <f t="shared" si="124"/>
        <v>0</v>
      </c>
      <c r="AN41" s="12">
        <f t="shared" si="124"/>
        <v>0</v>
      </c>
      <c r="AO41" s="12">
        <f t="shared" si="124"/>
        <v>0</v>
      </c>
      <c r="AP41" s="12">
        <f t="shared" si="124"/>
        <v>0</v>
      </c>
      <c r="AQ41" s="12">
        <f t="shared" si="124"/>
        <v>0</v>
      </c>
      <c r="AR41" s="12">
        <f t="shared" si="124"/>
        <v>0</v>
      </c>
      <c r="AS41" s="12">
        <f t="shared" si="124"/>
        <v>0</v>
      </c>
      <c r="AT41" s="12">
        <f t="shared" si="124"/>
        <v>0</v>
      </c>
      <c r="AU41" s="12">
        <f t="shared" si="124"/>
        <v>0</v>
      </c>
      <c r="AV41" s="12">
        <f t="shared" si="124"/>
        <v>0</v>
      </c>
      <c r="AW41" s="12">
        <f t="shared" si="124"/>
        <v>0</v>
      </c>
      <c r="AX41" s="12">
        <f t="shared" si="124"/>
        <v>0</v>
      </c>
      <c r="AY41" s="12">
        <f t="shared" si="124"/>
        <v>0</v>
      </c>
      <c r="AZ41" s="12">
        <f t="shared" si="124"/>
        <v>0</v>
      </c>
      <c r="BA41" s="12">
        <f t="shared" si="124"/>
        <v>0</v>
      </c>
      <c r="BB41" s="12">
        <f t="shared" si="124"/>
        <v>0</v>
      </c>
      <c r="BC41" s="12">
        <f t="shared" si="124"/>
        <v>0</v>
      </c>
      <c r="BD41" s="12">
        <f t="shared" si="124"/>
        <v>0</v>
      </c>
      <c r="BE41" s="12">
        <f t="shared" si="124"/>
        <v>0</v>
      </c>
      <c r="BF41" s="12">
        <f t="shared" si="124"/>
        <v>0</v>
      </c>
      <c r="BG41" s="12">
        <f t="shared" si="124"/>
        <v>0</v>
      </c>
      <c r="BH41" s="12">
        <f t="shared" si="124"/>
        <v>0</v>
      </c>
      <c r="BI41" s="12">
        <f t="shared" si="124"/>
        <v>0</v>
      </c>
      <c r="BJ41" s="12">
        <f t="shared" si="124"/>
        <v>0</v>
      </c>
      <c r="BK41" s="12">
        <f t="shared" si="124"/>
        <v>0</v>
      </c>
      <c r="BL41" s="12">
        <f t="shared" si="124"/>
        <v>0</v>
      </c>
      <c r="BM41" s="12">
        <f t="shared" si="124"/>
        <v>0</v>
      </c>
      <c r="BN41" s="12">
        <f t="shared" si="124"/>
        <v>0</v>
      </c>
    </row>
    <row r="42" ht="15.0" customHeight="1">
      <c r="A42" s="11" t="s">
        <v>459</v>
      </c>
      <c r="B42" s="172">
        <v>0.0</v>
      </c>
      <c r="C42" s="122">
        <f t="shared" si="120"/>
        <v>0</v>
      </c>
      <c r="D42" s="122">
        <f t="shared" si="121"/>
        <v>0</v>
      </c>
      <c r="E42" s="122">
        <f t="shared" si="122"/>
        <v>0</v>
      </c>
      <c r="F42" s="122">
        <f t="shared" si="123"/>
        <v>0</v>
      </c>
      <c r="G42" s="12">
        <f t="shared" ref="G42:BN42" si="125">$B$42/12</f>
        <v>0</v>
      </c>
      <c r="H42" s="12">
        <f t="shared" si="125"/>
        <v>0</v>
      </c>
      <c r="I42" s="12">
        <f t="shared" si="125"/>
        <v>0</v>
      </c>
      <c r="J42" s="12">
        <f t="shared" si="125"/>
        <v>0</v>
      </c>
      <c r="K42" s="12">
        <f t="shared" si="125"/>
        <v>0</v>
      </c>
      <c r="L42" s="12">
        <f t="shared" si="125"/>
        <v>0</v>
      </c>
      <c r="M42" s="12">
        <f t="shared" si="125"/>
        <v>0</v>
      </c>
      <c r="N42" s="12">
        <f t="shared" si="125"/>
        <v>0</v>
      </c>
      <c r="O42" s="12">
        <f t="shared" si="125"/>
        <v>0</v>
      </c>
      <c r="P42" s="12">
        <f t="shared" si="125"/>
        <v>0</v>
      </c>
      <c r="Q42" s="12">
        <f t="shared" si="125"/>
        <v>0</v>
      </c>
      <c r="R42" s="12">
        <f t="shared" si="125"/>
        <v>0</v>
      </c>
      <c r="S42" s="12">
        <f t="shared" si="125"/>
        <v>0</v>
      </c>
      <c r="T42" s="12">
        <f t="shared" si="125"/>
        <v>0</v>
      </c>
      <c r="U42" s="12">
        <f t="shared" si="125"/>
        <v>0</v>
      </c>
      <c r="V42" s="12">
        <f t="shared" si="125"/>
        <v>0</v>
      </c>
      <c r="W42" s="12">
        <f t="shared" si="125"/>
        <v>0</v>
      </c>
      <c r="X42" s="12">
        <f t="shared" si="125"/>
        <v>0</v>
      </c>
      <c r="Y42" s="12">
        <f t="shared" si="125"/>
        <v>0</v>
      </c>
      <c r="Z42" s="12">
        <f t="shared" si="125"/>
        <v>0</v>
      </c>
      <c r="AA42" s="12">
        <f t="shared" si="125"/>
        <v>0</v>
      </c>
      <c r="AB42" s="12">
        <f t="shared" si="125"/>
        <v>0</v>
      </c>
      <c r="AC42" s="12">
        <f t="shared" si="125"/>
        <v>0</v>
      </c>
      <c r="AD42" s="12">
        <f t="shared" si="125"/>
        <v>0</v>
      </c>
      <c r="AE42" s="12">
        <f t="shared" si="125"/>
        <v>0</v>
      </c>
      <c r="AF42" s="12">
        <f t="shared" si="125"/>
        <v>0</v>
      </c>
      <c r="AG42" s="12">
        <f t="shared" si="125"/>
        <v>0</v>
      </c>
      <c r="AH42" s="12">
        <f t="shared" si="125"/>
        <v>0</v>
      </c>
      <c r="AI42" s="12">
        <f t="shared" si="125"/>
        <v>0</v>
      </c>
      <c r="AJ42" s="12">
        <f t="shared" si="125"/>
        <v>0</v>
      </c>
      <c r="AK42" s="12">
        <f t="shared" si="125"/>
        <v>0</v>
      </c>
      <c r="AL42" s="12">
        <f t="shared" si="125"/>
        <v>0</v>
      </c>
      <c r="AM42" s="12">
        <f t="shared" si="125"/>
        <v>0</v>
      </c>
      <c r="AN42" s="12">
        <f t="shared" si="125"/>
        <v>0</v>
      </c>
      <c r="AO42" s="12">
        <f t="shared" si="125"/>
        <v>0</v>
      </c>
      <c r="AP42" s="12">
        <f t="shared" si="125"/>
        <v>0</v>
      </c>
      <c r="AQ42" s="12">
        <f t="shared" si="125"/>
        <v>0</v>
      </c>
      <c r="AR42" s="12">
        <f t="shared" si="125"/>
        <v>0</v>
      </c>
      <c r="AS42" s="12">
        <f t="shared" si="125"/>
        <v>0</v>
      </c>
      <c r="AT42" s="12">
        <f t="shared" si="125"/>
        <v>0</v>
      </c>
      <c r="AU42" s="12">
        <f t="shared" si="125"/>
        <v>0</v>
      </c>
      <c r="AV42" s="12">
        <f t="shared" si="125"/>
        <v>0</v>
      </c>
      <c r="AW42" s="12">
        <f t="shared" si="125"/>
        <v>0</v>
      </c>
      <c r="AX42" s="12">
        <f t="shared" si="125"/>
        <v>0</v>
      </c>
      <c r="AY42" s="12">
        <f t="shared" si="125"/>
        <v>0</v>
      </c>
      <c r="AZ42" s="12">
        <f t="shared" si="125"/>
        <v>0</v>
      </c>
      <c r="BA42" s="12">
        <f t="shared" si="125"/>
        <v>0</v>
      </c>
      <c r="BB42" s="12">
        <f t="shared" si="125"/>
        <v>0</v>
      </c>
      <c r="BC42" s="12">
        <f t="shared" si="125"/>
        <v>0</v>
      </c>
      <c r="BD42" s="12">
        <f t="shared" si="125"/>
        <v>0</v>
      </c>
      <c r="BE42" s="12">
        <f t="shared" si="125"/>
        <v>0</v>
      </c>
      <c r="BF42" s="12">
        <f t="shared" si="125"/>
        <v>0</v>
      </c>
      <c r="BG42" s="12">
        <f t="shared" si="125"/>
        <v>0</v>
      </c>
      <c r="BH42" s="12">
        <f t="shared" si="125"/>
        <v>0</v>
      </c>
      <c r="BI42" s="12">
        <f t="shared" si="125"/>
        <v>0</v>
      </c>
      <c r="BJ42" s="12">
        <f t="shared" si="125"/>
        <v>0</v>
      </c>
      <c r="BK42" s="12">
        <f t="shared" si="125"/>
        <v>0</v>
      </c>
      <c r="BL42" s="12">
        <f t="shared" si="125"/>
        <v>0</v>
      </c>
      <c r="BM42" s="12">
        <f t="shared" si="125"/>
        <v>0</v>
      </c>
      <c r="BN42" s="12">
        <f t="shared" si="125"/>
        <v>0</v>
      </c>
    </row>
    <row r="43" ht="15.0" customHeight="1">
      <c r="A43" s="11" t="s">
        <v>460</v>
      </c>
      <c r="B43" s="172">
        <v>0.0</v>
      </c>
      <c r="C43" s="122">
        <f t="shared" si="120"/>
        <v>0</v>
      </c>
      <c r="D43" s="122">
        <f t="shared" si="121"/>
        <v>0</v>
      </c>
      <c r="E43" s="122">
        <f t="shared" si="122"/>
        <v>0</v>
      </c>
      <c r="F43" s="122">
        <f t="shared" si="123"/>
        <v>0</v>
      </c>
      <c r="G43" s="12">
        <f t="shared" ref="G43:BN43" si="126">$B$43/12</f>
        <v>0</v>
      </c>
      <c r="H43" s="12">
        <f t="shared" si="126"/>
        <v>0</v>
      </c>
      <c r="I43" s="12">
        <f t="shared" si="126"/>
        <v>0</v>
      </c>
      <c r="J43" s="12">
        <f t="shared" si="126"/>
        <v>0</v>
      </c>
      <c r="K43" s="12">
        <f t="shared" si="126"/>
        <v>0</v>
      </c>
      <c r="L43" s="12">
        <f t="shared" si="126"/>
        <v>0</v>
      </c>
      <c r="M43" s="12">
        <f t="shared" si="126"/>
        <v>0</v>
      </c>
      <c r="N43" s="12">
        <f t="shared" si="126"/>
        <v>0</v>
      </c>
      <c r="O43" s="12">
        <f t="shared" si="126"/>
        <v>0</v>
      </c>
      <c r="P43" s="12">
        <f t="shared" si="126"/>
        <v>0</v>
      </c>
      <c r="Q43" s="12">
        <f t="shared" si="126"/>
        <v>0</v>
      </c>
      <c r="R43" s="12">
        <f t="shared" si="126"/>
        <v>0</v>
      </c>
      <c r="S43" s="12">
        <f t="shared" si="126"/>
        <v>0</v>
      </c>
      <c r="T43" s="12">
        <f t="shared" si="126"/>
        <v>0</v>
      </c>
      <c r="U43" s="12">
        <f t="shared" si="126"/>
        <v>0</v>
      </c>
      <c r="V43" s="12">
        <f t="shared" si="126"/>
        <v>0</v>
      </c>
      <c r="W43" s="12">
        <f t="shared" si="126"/>
        <v>0</v>
      </c>
      <c r="X43" s="12">
        <f t="shared" si="126"/>
        <v>0</v>
      </c>
      <c r="Y43" s="12">
        <f t="shared" si="126"/>
        <v>0</v>
      </c>
      <c r="Z43" s="12">
        <f t="shared" si="126"/>
        <v>0</v>
      </c>
      <c r="AA43" s="12">
        <f t="shared" si="126"/>
        <v>0</v>
      </c>
      <c r="AB43" s="12">
        <f t="shared" si="126"/>
        <v>0</v>
      </c>
      <c r="AC43" s="12">
        <f t="shared" si="126"/>
        <v>0</v>
      </c>
      <c r="AD43" s="12">
        <f t="shared" si="126"/>
        <v>0</v>
      </c>
      <c r="AE43" s="12">
        <f t="shared" si="126"/>
        <v>0</v>
      </c>
      <c r="AF43" s="12">
        <f t="shared" si="126"/>
        <v>0</v>
      </c>
      <c r="AG43" s="12">
        <f t="shared" si="126"/>
        <v>0</v>
      </c>
      <c r="AH43" s="12">
        <f t="shared" si="126"/>
        <v>0</v>
      </c>
      <c r="AI43" s="12">
        <f t="shared" si="126"/>
        <v>0</v>
      </c>
      <c r="AJ43" s="12">
        <f t="shared" si="126"/>
        <v>0</v>
      </c>
      <c r="AK43" s="12">
        <f t="shared" si="126"/>
        <v>0</v>
      </c>
      <c r="AL43" s="12">
        <f t="shared" si="126"/>
        <v>0</v>
      </c>
      <c r="AM43" s="12">
        <f t="shared" si="126"/>
        <v>0</v>
      </c>
      <c r="AN43" s="12">
        <f t="shared" si="126"/>
        <v>0</v>
      </c>
      <c r="AO43" s="12">
        <f t="shared" si="126"/>
        <v>0</v>
      </c>
      <c r="AP43" s="12">
        <f t="shared" si="126"/>
        <v>0</v>
      </c>
      <c r="AQ43" s="12">
        <f t="shared" si="126"/>
        <v>0</v>
      </c>
      <c r="AR43" s="12">
        <f t="shared" si="126"/>
        <v>0</v>
      </c>
      <c r="AS43" s="12">
        <f t="shared" si="126"/>
        <v>0</v>
      </c>
      <c r="AT43" s="12">
        <f t="shared" si="126"/>
        <v>0</v>
      </c>
      <c r="AU43" s="12">
        <f t="shared" si="126"/>
        <v>0</v>
      </c>
      <c r="AV43" s="12">
        <f t="shared" si="126"/>
        <v>0</v>
      </c>
      <c r="AW43" s="12">
        <f t="shared" si="126"/>
        <v>0</v>
      </c>
      <c r="AX43" s="12">
        <f t="shared" si="126"/>
        <v>0</v>
      </c>
      <c r="AY43" s="12">
        <f t="shared" si="126"/>
        <v>0</v>
      </c>
      <c r="AZ43" s="12">
        <f t="shared" si="126"/>
        <v>0</v>
      </c>
      <c r="BA43" s="12">
        <f t="shared" si="126"/>
        <v>0</v>
      </c>
      <c r="BB43" s="12">
        <f t="shared" si="126"/>
        <v>0</v>
      </c>
      <c r="BC43" s="12">
        <f t="shared" si="126"/>
        <v>0</v>
      </c>
      <c r="BD43" s="12">
        <f t="shared" si="126"/>
        <v>0</v>
      </c>
      <c r="BE43" s="12">
        <f t="shared" si="126"/>
        <v>0</v>
      </c>
      <c r="BF43" s="12">
        <f t="shared" si="126"/>
        <v>0</v>
      </c>
      <c r="BG43" s="12">
        <f t="shared" si="126"/>
        <v>0</v>
      </c>
      <c r="BH43" s="12">
        <f t="shared" si="126"/>
        <v>0</v>
      </c>
      <c r="BI43" s="12">
        <f t="shared" si="126"/>
        <v>0</v>
      </c>
      <c r="BJ43" s="12">
        <f t="shared" si="126"/>
        <v>0</v>
      </c>
      <c r="BK43" s="12">
        <f t="shared" si="126"/>
        <v>0</v>
      </c>
      <c r="BL43" s="12">
        <f t="shared" si="126"/>
        <v>0</v>
      </c>
      <c r="BM43" s="12">
        <f t="shared" si="126"/>
        <v>0</v>
      </c>
      <c r="BN43" s="12">
        <f t="shared" si="126"/>
        <v>0</v>
      </c>
    </row>
    <row r="44" ht="15.0" customHeight="1">
      <c r="A44" s="11" t="s">
        <v>461</v>
      </c>
      <c r="B44" s="206">
        <v>12000.0</v>
      </c>
      <c r="C44" s="122">
        <f t="shared" si="120"/>
        <v>12000</v>
      </c>
      <c r="D44" s="122">
        <f t="shared" si="121"/>
        <v>12000</v>
      </c>
      <c r="E44" s="122">
        <f t="shared" si="122"/>
        <v>12000</v>
      </c>
      <c r="F44" s="122">
        <f t="shared" si="123"/>
        <v>12000</v>
      </c>
      <c r="G44" s="12">
        <f t="shared" ref="G44:BN44" si="127">$B$44/12</f>
        <v>1000</v>
      </c>
      <c r="H44" s="12">
        <f t="shared" si="127"/>
        <v>1000</v>
      </c>
      <c r="I44" s="12">
        <f t="shared" si="127"/>
        <v>1000</v>
      </c>
      <c r="J44" s="12">
        <f t="shared" si="127"/>
        <v>1000</v>
      </c>
      <c r="K44" s="12">
        <f t="shared" si="127"/>
        <v>1000</v>
      </c>
      <c r="L44" s="12">
        <f t="shared" si="127"/>
        <v>1000</v>
      </c>
      <c r="M44" s="12">
        <f t="shared" si="127"/>
        <v>1000</v>
      </c>
      <c r="N44" s="12">
        <f t="shared" si="127"/>
        <v>1000</v>
      </c>
      <c r="O44" s="12">
        <f t="shared" si="127"/>
        <v>1000</v>
      </c>
      <c r="P44" s="12">
        <f t="shared" si="127"/>
        <v>1000</v>
      </c>
      <c r="Q44" s="12">
        <f t="shared" si="127"/>
        <v>1000</v>
      </c>
      <c r="R44" s="12">
        <f t="shared" si="127"/>
        <v>1000</v>
      </c>
      <c r="S44" s="12">
        <f t="shared" si="127"/>
        <v>1000</v>
      </c>
      <c r="T44" s="12">
        <f t="shared" si="127"/>
        <v>1000</v>
      </c>
      <c r="U44" s="12">
        <f t="shared" si="127"/>
        <v>1000</v>
      </c>
      <c r="V44" s="12">
        <f t="shared" si="127"/>
        <v>1000</v>
      </c>
      <c r="W44" s="12">
        <f t="shared" si="127"/>
        <v>1000</v>
      </c>
      <c r="X44" s="12">
        <f t="shared" si="127"/>
        <v>1000</v>
      </c>
      <c r="Y44" s="12">
        <f t="shared" si="127"/>
        <v>1000</v>
      </c>
      <c r="Z44" s="12">
        <f t="shared" si="127"/>
        <v>1000</v>
      </c>
      <c r="AA44" s="12">
        <f t="shared" si="127"/>
        <v>1000</v>
      </c>
      <c r="AB44" s="12">
        <f t="shared" si="127"/>
        <v>1000</v>
      </c>
      <c r="AC44" s="12">
        <f t="shared" si="127"/>
        <v>1000</v>
      </c>
      <c r="AD44" s="12">
        <f t="shared" si="127"/>
        <v>1000</v>
      </c>
      <c r="AE44" s="12">
        <f t="shared" si="127"/>
        <v>1000</v>
      </c>
      <c r="AF44" s="12">
        <f t="shared" si="127"/>
        <v>1000</v>
      </c>
      <c r="AG44" s="12">
        <f t="shared" si="127"/>
        <v>1000</v>
      </c>
      <c r="AH44" s="12">
        <f t="shared" si="127"/>
        <v>1000</v>
      </c>
      <c r="AI44" s="12">
        <f t="shared" si="127"/>
        <v>1000</v>
      </c>
      <c r="AJ44" s="12">
        <f t="shared" si="127"/>
        <v>1000</v>
      </c>
      <c r="AK44" s="12">
        <f t="shared" si="127"/>
        <v>1000</v>
      </c>
      <c r="AL44" s="12">
        <f t="shared" si="127"/>
        <v>1000</v>
      </c>
      <c r="AM44" s="12">
        <f t="shared" si="127"/>
        <v>1000</v>
      </c>
      <c r="AN44" s="12">
        <f t="shared" si="127"/>
        <v>1000</v>
      </c>
      <c r="AO44" s="12">
        <f t="shared" si="127"/>
        <v>1000</v>
      </c>
      <c r="AP44" s="12">
        <f t="shared" si="127"/>
        <v>1000</v>
      </c>
      <c r="AQ44" s="12">
        <f t="shared" si="127"/>
        <v>1000</v>
      </c>
      <c r="AR44" s="12">
        <f t="shared" si="127"/>
        <v>1000</v>
      </c>
      <c r="AS44" s="12">
        <f t="shared" si="127"/>
        <v>1000</v>
      </c>
      <c r="AT44" s="12">
        <f t="shared" si="127"/>
        <v>1000</v>
      </c>
      <c r="AU44" s="12">
        <f t="shared" si="127"/>
        <v>1000</v>
      </c>
      <c r="AV44" s="12">
        <f t="shared" si="127"/>
        <v>1000</v>
      </c>
      <c r="AW44" s="12">
        <f t="shared" si="127"/>
        <v>1000</v>
      </c>
      <c r="AX44" s="12">
        <f t="shared" si="127"/>
        <v>1000</v>
      </c>
      <c r="AY44" s="12">
        <f t="shared" si="127"/>
        <v>1000</v>
      </c>
      <c r="AZ44" s="12">
        <f t="shared" si="127"/>
        <v>1000</v>
      </c>
      <c r="BA44" s="12">
        <f t="shared" si="127"/>
        <v>1000</v>
      </c>
      <c r="BB44" s="12">
        <f t="shared" si="127"/>
        <v>1000</v>
      </c>
      <c r="BC44" s="12">
        <f t="shared" si="127"/>
        <v>1000</v>
      </c>
      <c r="BD44" s="12">
        <f t="shared" si="127"/>
        <v>1000</v>
      </c>
      <c r="BE44" s="12">
        <f t="shared" si="127"/>
        <v>1000</v>
      </c>
      <c r="BF44" s="12">
        <f t="shared" si="127"/>
        <v>1000</v>
      </c>
      <c r="BG44" s="12">
        <f t="shared" si="127"/>
        <v>1000</v>
      </c>
      <c r="BH44" s="12">
        <f t="shared" si="127"/>
        <v>1000</v>
      </c>
      <c r="BI44" s="12">
        <f t="shared" si="127"/>
        <v>1000</v>
      </c>
      <c r="BJ44" s="12">
        <f t="shared" si="127"/>
        <v>1000</v>
      </c>
      <c r="BK44" s="12">
        <f t="shared" si="127"/>
        <v>1000</v>
      </c>
      <c r="BL44" s="12">
        <f t="shared" si="127"/>
        <v>1000</v>
      </c>
      <c r="BM44" s="12">
        <f t="shared" si="127"/>
        <v>1000</v>
      </c>
      <c r="BN44" s="12">
        <f t="shared" si="127"/>
        <v>1000</v>
      </c>
    </row>
    <row r="45" ht="15.75" customHeight="1">
      <c r="A45" s="171" t="s">
        <v>462</v>
      </c>
      <c r="B45" s="206">
        <v>0.0</v>
      </c>
      <c r="C45" s="206">
        <v>0.0</v>
      </c>
      <c r="D45" s="206">
        <v>0.0</v>
      </c>
      <c r="E45" s="206">
        <v>0.0</v>
      </c>
      <c r="F45" s="206">
        <v>0.0</v>
      </c>
      <c r="G45" s="12">
        <f t="shared" ref="G45:BB45" si="128">$C$45/12</f>
        <v>0</v>
      </c>
      <c r="H45" s="12">
        <f t="shared" si="128"/>
        <v>0</v>
      </c>
      <c r="I45" s="12">
        <f t="shared" si="128"/>
        <v>0</v>
      </c>
      <c r="J45" s="12">
        <f t="shared" si="128"/>
        <v>0</v>
      </c>
      <c r="K45" s="12">
        <f t="shared" si="128"/>
        <v>0</v>
      </c>
      <c r="L45" s="12">
        <f t="shared" si="128"/>
        <v>0</v>
      </c>
      <c r="M45" s="12">
        <f t="shared" si="128"/>
        <v>0</v>
      </c>
      <c r="N45" s="12">
        <f t="shared" si="128"/>
        <v>0</v>
      </c>
      <c r="O45" s="12">
        <f t="shared" si="128"/>
        <v>0</v>
      </c>
      <c r="P45" s="12">
        <f t="shared" si="128"/>
        <v>0</v>
      </c>
      <c r="Q45" s="12">
        <f t="shared" si="128"/>
        <v>0</v>
      </c>
      <c r="R45" s="12">
        <f t="shared" si="128"/>
        <v>0</v>
      </c>
      <c r="S45" s="12">
        <f t="shared" si="128"/>
        <v>0</v>
      </c>
      <c r="T45" s="12">
        <f t="shared" si="128"/>
        <v>0</v>
      </c>
      <c r="U45" s="12">
        <f t="shared" si="128"/>
        <v>0</v>
      </c>
      <c r="V45" s="12">
        <f t="shared" si="128"/>
        <v>0</v>
      </c>
      <c r="W45" s="12">
        <f t="shared" si="128"/>
        <v>0</v>
      </c>
      <c r="X45" s="12">
        <f t="shared" si="128"/>
        <v>0</v>
      </c>
      <c r="Y45" s="12">
        <f t="shared" si="128"/>
        <v>0</v>
      </c>
      <c r="Z45" s="12">
        <f t="shared" si="128"/>
        <v>0</v>
      </c>
      <c r="AA45" s="12">
        <f t="shared" si="128"/>
        <v>0</v>
      </c>
      <c r="AB45" s="12">
        <f t="shared" si="128"/>
        <v>0</v>
      </c>
      <c r="AC45" s="12">
        <f t="shared" si="128"/>
        <v>0</v>
      </c>
      <c r="AD45" s="12">
        <f t="shared" si="128"/>
        <v>0</v>
      </c>
      <c r="AE45" s="12">
        <f t="shared" si="128"/>
        <v>0</v>
      </c>
      <c r="AF45" s="12">
        <f t="shared" si="128"/>
        <v>0</v>
      </c>
      <c r="AG45" s="12">
        <f t="shared" si="128"/>
        <v>0</v>
      </c>
      <c r="AH45" s="12">
        <f t="shared" si="128"/>
        <v>0</v>
      </c>
      <c r="AI45" s="12">
        <f t="shared" si="128"/>
        <v>0</v>
      </c>
      <c r="AJ45" s="12">
        <f t="shared" si="128"/>
        <v>0</v>
      </c>
      <c r="AK45" s="12">
        <f t="shared" si="128"/>
        <v>0</v>
      </c>
      <c r="AL45" s="12">
        <f t="shared" si="128"/>
        <v>0</v>
      </c>
      <c r="AM45" s="12">
        <f t="shared" si="128"/>
        <v>0</v>
      </c>
      <c r="AN45" s="12">
        <f t="shared" si="128"/>
        <v>0</v>
      </c>
      <c r="AO45" s="12">
        <f t="shared" si="128"/>
        <v>0</v>
      </c>
      <c r="AP45" s="12">
        <f t="shared" si="128"/>
        <v>0</v>
      </c>
      <c r="AQ45" s="12">
        <f t="shared" si="128"/>
        <v>0</v>
      </c>
      <c r="AR45" s="12">
        <f t="shared" si="128"/>
        <v>0</v>
      </c>
      <c r="AS45" s="12">
        <f t="shared" si="128"/>
        <v>0</v>
      </c>
      <c r="AT45" s="12">
        <f t="shared" si="128"/>
        <v>0</v>
      </c>
      <c r="AU45" s="12">
        <f t="shared" si="128"/>
        <v>0</v>
      </c>
      <c r="AV45" s="12">
        <f t="shared" si="128"/>
        <v>0</v>
      </c>
      <c r="AW45" s="12">
        <f t="shared" si="128"/>
        <v>0</v>
      </c>
      <c r="AX45" s="12">
        <f t="shared" si="128"/>
        <v>0</v>
      </c>
      <c r="AY45" s="12">
        <f t="shared" si="128"/>
        <v>0</v>
      </c>
      <c r="AZ45" s="12">
        <f t="shared" si="128"/>
        <v>0</v>
      </c>
      <c r="BA45" s="12">
        <f t="shared" si="128"/>
        <v>0</v>
      </c>
      <c r="BB45" s="12">
        <f t="shared" si="128"/>
        <v>0</v>
      </c>
      <c r="BC45" s="12">
        <f t="shared" ref="BC45:BN45" si="129">$D$45/12</f>
        <v>0</v>
      </c>
      <c r="BD45" s="12">
        <f t="shared" si="129"/>
        <v>0</v>
      </c>
      <c r="BE45" s="12">
        <f t="shared" si="129"/>
        <v>0</v>
      </c>
      <c r="BF45" s="12">
        <f t="shared" si="129"/>
        <v>0</v>
      </c>
      <c r="BG45" s="12">
        <f t="shared" si="129"/>
        <v>0</v>
      </c>
      <c r="BH45" s="12">
        <f t="shared" si="129"/>
        <v>0</v>
      </c>
      <c r="BI45" s="12">
        <f t="shared" si="129"/>
        <v>0</v>
      </c>
      <c r="BJ45" s="12">
        <f t="shared" si="129"/>
        <v>0</v>
      </c>
      <c r="BK45" s="12">
        <f t="shared" si="129"/>
        <v>0</v>
      </c>
      <c r="BL45" s="12">
        <f t="shared" si="129"/>
        <v>0</v>
      </c>
      <c r="BM45" s="12">
        <f t="shared" si="129"/>
        <v>0</v>
      </c>
      <c r="BN45" s="12">
        <f t="shared" si="129"/>
        <v>0</v>
      </c>
    </row>
    <row r="46" ht="15.75" customHeight="1">
      <c r="A46" s="76" t="s">
        <v>463</v>
      </c>
      <c r="G46" s="21">
        <f t="shared" ref="G46:BN46" si="130">SUM(G29:G45)</f>
        <v>7745.983333</v>
      </c>
      <c r="H46" s="21">
        <f t="shared" si="130"/>
        <v>8696.433333</v>
      </c>
      <c r="I46" s="21">
        <f t="shared" si="130"/>
        <v>9947.483333</v>
      </c>
      <c r="J46" s="21">
        <f t="shared" si="130"/>
        <v>11823.90833</v>
      </c>
      <c r="K46" s="21">
        <f t="shared" si="130"/>
        <v>12825.70833</v>
      </c>
      <c r="L46" s="21">
        <f t="shared" si="130"/>
        <v>13277.65833</v>
      </c>
      <c r="M46" s="21">
        <f t="shared" si="130"/>
        <v>14879.75833</v>
      </c>
      <c r="N46" s="21">
        <f t="shared" si="130"/>
        <v>14657.00833</v>
      </c>
      <c r="O46" s="21">
        <f t="shared" si="130"/>
        <v>18284.40833</v>
      </c>
      <c r="P46" s="21">
        <f t="shared" si="130"/>
        <v>24261.95833</v>
      </c>
      <c r="Q46" s="21">
        <f t="shared" si="130"/>
        <v>24364.65833</v>
      </c>
      <c r="R46" s="21">
        <f t="shared" si="130"/>
        <v>25642.50833</v>
      </c>
      <c r="S46" s="21">
        <f t="shared" si="130"/>
        <v>26532.93333</v>
      </c>
      <c r="T46" s="21">
        <f t="shared" si="130"/>
        <v>27273.43333</v>
      </c>
      <c r="U46" s="21">
        <f t="shared" si="130"/>
        <v>27426.50833</v>
      </c>
      <c r="V46" s="21">
        <f t="shared" si="130"/>
        <v>27579.65833</v>
      </c>
      <c r="W46" s="21">
        <f t="shared" si="130"/>
        <v>27732.88333</v>
      </c>
      <c r="X46" s="21">
        <f t="shared" si="130"/>
        <v>28336.25833</v>
      </c>
      <c r="Y46" s="21">
        <f t="shared" si="130"/>
        <v>28489.70833</v>
      </c>
      <c r="Z46" s="21">
        <f t="shared" si="130"/>
        <v>45093.23333</v>
      </c>
      <c r="AA46" s="21">
        <f t="shared" si="130"/>
        <v>56996.83333</v>
      </c>
      <c r="AB46" s="21">
        <f t="shared" si="130"/>
        <v>59500.50833</v>
      </c>
      <c r="AC46" s="21">
        <f t="shared" si="130"/>
        <v>62004.25833</v>
      </c>
      <c r="AD46" s="21">
        <f t="shared" si="130"/>
        <v>65983.15833</v>
      </c>
      <c r="AE46" s="21">
        <f t="shared" si="130"/>
        <v>68162.43333</v>
      </c>
      <c r="AF46" s="21">
        <f t="shared" si="130"/>
        <v>66416.85833</v>
      </c>
      <c r="AG46" s="21">
        <f t="shared" si="130"/>
        <v>68921.35833</v>
      </c>
      <c r="AH46" s="21">
        <f t="shared" si="130"/>
        <v>70100.85833</v>
      </c>
      <c r="AI46" s="21">
        <f t="shared" si="130"/>
        <v>71280.35833</v>
      </c>
      <c r="AJ46" s="21">
        <f t="shared" si="130"/>
        <v>71284.85833</v>
      </c>
      <c r="AK46" s="21">
        <f t="shared" si="130"/>
        <v>71289.35833</v>
      </c>
      <c r="AL46" s="21">
        <f t="shared" si="130"/>
        <v>71293.85833</v>
      </c>
      <c r="AM46" s="21">
        <f t="shared" si="130"/>
        <v>71298.35833</v>
      </c>
      <c r="AN46" s="21">
        <f t="shared" si="130"/>
        <v>71302.85833</v>
      </c>
      <c r="AO46" s="21">
        <f t="shared" si="130"/>
        <v>71307.35833</v>
      </c>
      <c r="AP46" s="21">
        <f t="shared" si="130"/>
        <v>71311.85833</v>
      </c>
      <c r="AQ46" s="21">
        <f t="shared" si="130"/>
        <v>72316.73333</v>
      </c>
      <c r="AR46" s="21">
        <f t="shared" si="130"/>
        <v>73221.83333</v>
      </c>
      <c r="AS46" s="21">
        <f t="shared" si="130"/>
        <v>74177.23333</v>
      </c>
      <c r="AT46" s="21">
        <f t="shared" si="130"/>
        <v>75132.93333</v>
      </c>
      <c r="AU46" s="21">
        <f t="shared" si="130"/>
        <v>75788.85833</v>
      </c>
      <c r="AV46" s="21">
        <f t="shared" si="130"/>
        <v>75794.78333</v>
      </c>
      <c r="AW46" s="21">
        <f t="shared" si="130"/>
        <v>76150.85833</v>
      </c>
      <c r="AX46" s="21">
        <f t="shared" si="130"/>
        <v>76156.93333</v>
      </c>
      <c r="AY46" s="21">
        <f t="shared" si="130"/>
        <v>76163.00833</v>
      </c>
      <c r="AZ46" s="21">
        <f t="shared" si="130"/>
        <v>76169.08333</v>
      </c>
      <c r="BA46" s="21">
        <f t="shared" si="130"/>
        <v>76175.15833</v>
      </c>
      <c r="BB46" s="21">
        <f t="shared" si="130"/>
        <v>76181.23333</v>
      </c>
      <c r="BC46" s="21">
        <f t="shared" si="130"/>
        <v>76687.53333</v>
      </c>
      <c r="BD46" s="21">
        <f t="shared" si="130"/>
        <v>77644.13333</v>
      </c>
      <c r="BE46" s="21">
        <f t="shared" si="130"/>
        <v>78000.88333</v>
      </c>
      <c r="BF46" s="21">
        <f t="shared" si="130"/>
        <v>78957.93333</v>
      </c>
      <c r="BG46" s="21">
        <f t="shared" si="130"/>
        <v>79465.20833</v>
      </c>
      <c r="BH46" s="21">
        <f t="shared" si="130"/>
        <v>80272.70833</v>
      </c>
      <c r="BI46" s="21">
        <f t="shared" si="130"/>
        <v>80780.43333</v>
      </c>
      <c r="BJ46" s="21">
        <f t="shared" si="130"/>
        <v>81738.45833</v>
      </c>
      <c r="BK46" s="21">
        <f t="shared" si="130"/>
        <v>82096.63333</v>
      </c>
      <c r="BL46" s="21">
        <f t="shared" si="130"/>
        <v>83055.10833</v>
      </c>
      <c r="BM46" s="21">
        <f t="shared" si="130"/>
        <v>84463.95833</v>
      </c>
      <c r="BN46" s="21">
        <f t="shared" si="130"/>
        <v>85273.03333</v>
      </c>
    </row>
    <row r="47" ht="15.75" customHeight="1">
      <c r="A47" s="77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98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98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98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ht="15.75" customHeight="1">
      <c r="A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1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ht="15.75" customHeight="1">
      <c r="A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1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ht="15.75" customHeight="1">
      <c r="A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1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ht="15.75" customHeight="1">
      <c r="A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1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ht="15.75" customHeight="1">
      <c r="A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1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ht="15.75" customHeight="1">
      <c r="A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 ht="15.75" customHeight="1">
      <c r="A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ht="15.75" customHeight="1">
      <c r="A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ht="15.75" customHeight="1">
      <c r="A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ht="15.75" customHeight="1">
      <c r="A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 ht="15.75" customHeight="1">
      <c r="A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</row>
    <row r="59" ht="15.75" customHeight="1">
      <c r="A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</row>
    <row r="60" ht="15.75" customHeight="1">
      <c r="A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</row>
    <row r="61" ht="15.75" customHeight="1">
      <c r="A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</row>
    <row r="62" ht="15.75" customHeight="1">
      <c r="A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</row>
    <row r="63" ht="15.75" customHeight="1">
      <c r="A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</row>
    <row r="64" ht="15.75" customHeight="1">
      <c r="A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</row>
    <row r="65" ht="15.75" customHeight="1">
      <c r="A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</row>
    <row r="66" ht="15.75" customHeight="1">
      <c r="A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 ht="15.75" customHeight="1">
      <c r="A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ht="15.75" customHeight="1">
      <c r="A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</row>
    <row r="69" ht="15.75" customHeight="1">
      <c r="A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 ht="15.75" customHeight="1">
      <c r="A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</row>
    <row r="71" ht="15.75" customHeight="1">
      <c r="A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 ht="15.75" customHeight="1">
      <c r="A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</row>
    <row r="73" ht="15.75" customHeight="1">
      <c r="A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 ht="15.75" customHeight="1">
      <c r="A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 ht="15.75" customHeight="1">
      <c r="A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 ht="15.75" customHeight="1">
      <c r="A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ht="15.75" customHeight="1">
      <c r="A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</row>
    <row r="78" ht="15.75" customHeight="1">
      <c r="A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 ht="15.75" customHeight="1">
      <c r="A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 ht="15.75" customHeight="1">
      <c r="A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</row>
    <row r="81" ht="15.75" customHeight="1">
      <c r="A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</row>
    <row r="82" ht="15.75" customHeight="1">
      <c r="A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</row>
    <row r="83" ht="15.75" customHeight="1">
      <c r="A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</row>
    <row r="85" ht="15.75" customHeight="1">
      <c r="A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</row>
    <row r="86" ht="15.75" customHeight="1">
      <c r="A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</row>
    <row r="87" ht="15.75" customHeight="1">
      <c r="A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</row>
    <row r="88" ht="15.75" customHeight="1">
      <c r="A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</row>
    <row r="89" ht="15.75" customHeight="1">
      <c r="A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</row>
    <row r="90" ht="15.75" customHeight="1">
      <c r="A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</row>
    <row r="91" ht="15.75" customHeight="1">
      <c r="A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</row>
    <row r="92" ht="15.75" customHeight="1">
      <c r="A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</row>
    <row r="93" ht="15.75" customHeight="1">
      <c r="A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</row>
    <row r="94" ht="15.75" customHeight="1">
      <c r="A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</row>
    <row r="95" ht="15.75" customHeight="1">
      <c r="A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</row>
    <row r="96" ht="15.75" customHeight="1">
      <c r="A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</row>
    <row r="97" ht="15.75" customHeight="1">
      <c r="A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</row>
    <row r="98" ht="15.75" customHeight="1">
      <c r="A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</row>
    <row r="99" ht="15.75" customHeight="1">
      <c r="A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</row>
    <row r="100" ht="15.75" customHeight="1">
      <c r="A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</row>
    <row r="101" ht="15.75" customHeight="1">
      <c r="A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</row>
    <row r="102" ht="15.75" customHeight="1">
      <c r="A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</row>
    <row r="103" ht="15.75" customHeight="1">
      <c r="A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</row>
    <row r="104" ht="15.75" customHeight="1">
      <c r="A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</row>
    <row r="105" ht="15.75" customHeight="1">
      <c r="A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</row>
    <row r="106" ht="15.75" customHeight="1">
      <c r="A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</row>
    <row r="107" ht="15.75" customHeight="1">
      <c r="A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</row>
    <row r="108" ht="15.75" customHeight="1">
      <c r="A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</row>
    <row r="109" ht="15.75" customHeight="1">
      <c r="A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</row>
    <row r="110" ht="15.75" customHeight="1">
      <c r="A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</row>
    <row r="111" ht="15.75" customHeight="1">
      <c r="A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</row>
    <row r="112" ht="15.75" customHeight="1">
      <c r="A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</row>
    <row r="113" ht="15.75" customHeight="1">
      <c r="A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</row>
    <row r="114" ht="15.75" customHeight="1">
      <c r="A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</row>
    <row r="115" ht="15.75" customHeight="1">
      <c r="A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</row>
    <row r="116" ht="15.75" customHeight="1">
      <c r="A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</row>
    <row r="117" ht="15.75" customHeight="1">
      <c r="A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</row>
    <row r="118" ht="15.75" customHeight="1">
      <c r="A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</row>
    <row r="119" ht="15.75" customHeight="1">
      <c r="A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</row>
    <row r="120" ht="15.75" customHeight="1">
      <c r="A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</row>
    <row r="121" ht="15.75" customHeight="1">
      <c r="A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</row>
    <row r="122" ht="15.75" customHeight="1">
      <c r="A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</row>
    <row r="123" ht="15.75" customHeight="1">
      <c r="A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</row>
    <row r="124" ht="15.75" customHeight="1">
      <c r="A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</row>
    <row r="125" ht="15.75" customHeight="1">
      <c r="A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</row>
    <row r="126" ht="15.75" customHeight="1">
      <c r="A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</row>
    <row r="127" ht="15.75" customHeight="1">
      <c r="A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</row>
    <row r="128" ht="15.75" customHeight="1">
      <c r="A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</row>
    <row r="129" ht="15.75" customHeight="1">
      <c r="A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</row>
    <row r="130" ht="15.75" customHeight="1">
      <c r="A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</row>
    <row r="131" ht="15.75" customHeight="1">
      <c r="A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</row>
    <row r="132" ht="15.75" customHeight="1">
      <c r="A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</row>
    <row r="133" ht="15.75" customHeight="1">
      <c r="A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</row>
    <row r="134" ht="15.75" customHeight="1">
      <c r="A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</row>
    <row r="135" ht="15.75" customHeight="1">
      <c r="A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</row>
    <row r="136" ht="15.75" customHeight="1">
      <c r="A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</row>
    <row r="137" ht="15.75" customHeight="1">
      <c r="A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</row>
    <row r="138" ht="15.75" customHeight="1">
      <c r="A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</row>
    <row r="139" ht="15.75" customHeight="1">
      <c r="A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</row>
    <row r="140" ht="15.75" customHeight="1">
      <c r="A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</row>
    <row r="141" ht="15.75" customHeight="1">
      <c r="A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</row>
    <row r="142" ht="15.75" customHeight="1">
      <c r="A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</row>
    <row r="143" ht="15.75" customHeight="1">
      <c r="A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</row>
    <row r="144" ht="15.75" customHeight="1">
      <c r="A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</row>
    <row r="145" ht="15.75" customHeight="1">
      <c r="A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</row>
    <row r="146" ht="15.75" customHeight="1">
      <c r="A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</row>
    <row r="147" ht="15.75" customHeight="1">
      <c r="A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</row>
    <row r="148" ht="15.75" customHeight="1">
      <c r="A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</row>
    <row r="149" ht="15.75" customHeight="1">
      <c r="A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</row>
    <row r="150" ht="15.75" customHeight="1">
      <c r="A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</row>
    <row r="151" ht="15.75" customHeight="1">
      <c r="A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</row>
    <row r="152" ht="15.75" customHeight="1">
      <c r="A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</row>
    <row r="153" ht="15.75" customHeight="1">
      <c r="A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</row>
    <row r="154" ht="15.75" customHeight="1">
      <c r="A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</row>
    <row r="155" ht="15.75" customHeight="1">
      <c r="A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</row>
    <row r="156" ht="15.75" customHeight="1">
      <c r="A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</row>
    <row r="157" ht="15.75" customHeight="1">
      <c r="A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</row>
    <row r="158" ht="15.75" customHeight="1">
      <c r="A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</row>
    <row r="159" ht="15.75" customHeight="1">
      <c r="A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</row>
    <row r="160" ht="15.75" customHeight="1">
      <c r="A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</row>
    <row r="161" ht="15.75" customHeight="1">
      <c r="A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</row>
    <row r="162" ht="15.75" customHeight="1">
      <c r="A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</row>
    <row r="163" ht="15.75" customHeight="1">
      <c r="A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</row>
    <row r="164" ht="15.75" customHeight="1">
      <c r="A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</row>
    <row r="165" ht="15.75" customHeight="1">
      <c r="A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  <row r="166" ht="15.75" customHeight="1">
      <c r="A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</row>
    <row r="167" ht="15.75" customHeight="1">
      <c r="A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</row>
    <row r="168" ht="15.75" customHeight="1">
      <c r="A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</row>
    <row r="169" ht="15.75" customHeight="1">
      <c r="A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</row>
    <row r="170" ht="15.75" customHeight="1">
      <c r="A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</row>
    <row r="171" ht="15.75" customHeight="1">
      <c r="A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</row>
    <row r="172" ht="15.75" customHeight="1">
      <c r="A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</row>
    <row r="173" ht="15.75" customHeight="1">
      <c r="A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</row>
    <row r="174" ht="15.75" customHeight="1">
      <c r="A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</row>
    <row r="175" ht="15.75" customHeight="1">
      <c r="A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</row>
    <row r="176" ht="15.75" customHeight="1">
      <c r="A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</row>
    <row r="177" ht="15.75" customHeight="1">
      <c r="A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</row>
    <row r="178" ht="15.75" customHeight="1">
      <c r="A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</row>
    <row r="179" ht="15.75" customHeight="1">
      <c r="A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ht="15.75" customHeight="1">
      <c r="A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</row>
    <row r="181" ht="15.75" customHeight="1">
      <c r="A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</row>
    <row r="182" ht="15.75" customHeight="1">
      <c r="A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</row>
    <row r="183" ht="15.75" customHeight="1">
      <c r="A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</row>
    <row r="184" ht="15.75" customHeight="1">
      <c r="A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</row>
    <row r="185" ht="15.75" customHeight="1">
      <c r="A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</row>
    <row r="186" ht="15.75" customHeight="1">
      <c r="A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</row>
    <row r="187" ht="15.75" customHeight="1">
      <c r="A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</row>
    <row r="188" ht="15.75" customHeight="1">
      <c r="A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</row>
    <row r="189" ht="15.75" customHeight="1">
      <c r="A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</row>
    <row r="190" ht="15.75" customHeight="1">
      <c r="A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</row>
    <row r="191" ht="15.75" customHeight="1">
      <c r="A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</row>
    <row r="192" ht="15.75" customHeight="1">
      <c r="A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</row>
    <row r="193" ht="15.75" customHeight="1">
      <c r="A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</row>
    <row r="194" ht="15.75" customHeight="1">
      <c r="A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</row>
    <row r="195" ht="15.75" customHeight="1">
      <c r="A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</row>
    <row r="196" ht="15.75" customHeight="1">
      <c r="A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</row>
    <row r="197" ht="15.75" customHeight="1">
      <c r="A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</row>
    <row r="198" ht="15.75" customHeight="1">
      <c r="A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</row>
    <row r="199" ht="15.75" customHeight="1">
      <c r="A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</row>
    <row r="200" ht="15.75" customHeight="1">
      <c r="A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</row>
    <row r="201" ht="15.75" customHeight="1">
      <c r="A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</row>
    <row r="202" ht="15.75" customHeight="1">
      <c r="A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</row>
    <row r="203" ht="15.75" customHeight="1">
      <c r="A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</row>
    <row r="204" ht="15.75" customHeight="1">
      <c r="A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</row>
    <row r="205" ht="15.75" customHeight="1">
      <c r="A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</row>
    <row r="206" ht="15.75" customHeight="1">
      <c r="A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</row>
    <row r="207" ht="15.75" customHeight="1">
      <c r="A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</row>
    <row r="208" ht="15.75" customHeight="1">
      <c r="A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</row>
    <row r="209" ht="15.75" customHeight="1">
      <c r="A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</row>
    <row r="210" ht="15.75" customHeight="1">
      <c r="A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</row>
    <row r="211" ht="15.75" customHeight="1">
      <c r="A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</row>
    <row r="212" ht="15.75" customHeight="1">
      <c r="A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</row>
    <row r="213" ht="15.75" customHeight="1">
      <c r="A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</row>
    <row r="214" ht="15.75" customHeight="1">
      <c r="A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</row>
    <row r="215" ht="15.75" customHeight="1">
      <c r="A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</row>
    <row r="216" ht="15.75" customHeight="1">
      <c r="A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</row>
    <row r="217" ht="15.75" customHeight="1">
      <c r="A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</row>
    <row r="218" ht="15.75" customHeight="1">
      <c r="A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</row>
    <row r="219" ht="15.75" customHeight="1">
      <c r="A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</row>
    <row r="220" ht="15.75" customHeight="1">
      <c r="A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ht="15.75" customHeight="1">
      <c r="A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ht="15.75" customHeight="1">
      <c r="A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ht="15.75" customHeight="1">
      <c r="A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ht="15.75" customHeight="1">
      <c r="A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ht="15.75" customHeight="1">
      <c r="A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ht="15.75" customHeight="1">
      <c r="A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27" ht="15.75" customHeight="1">
      <c r="A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</row>
    <row r="228" ht="15.75" customHeight="1">
      <c r="A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</row>
    <row r="229" ht="15.75" customHeight="1">
      <c r="A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</row>
    <row r="230" ht="15.75" customHeight="1">
      <c r="A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</row>
    <row r="231" ht="15.75" customHeight="1">
      <c r="A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</row>
    <row r="232" ht="15.75" customHeight="1">
      <c r="A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</row>
    <row r="233" ht="15.75" customHeight="1">
      <c r="A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</row>
    <row r="234" ht="15.75" customHeight="1">
      <c r="A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</row>
    <row r="235" ht="15.75" customHeight="1">
      <c r="A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ht="15.75" customHeight="1">
      <c r="A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ht="15.75" customHeight="1">
      <c r="A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ht="15.75" customHeight="1">
      <c r="A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ht="15.75" customHeight="1">
      <c r="A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</row>
    <row r="240" ht="15.75" customHeight="1">
      <c r="A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</row>
    <row r="241" ht="15.75" customHeight="1">
      <c r="A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</row>
    <row r="242" ht="15.75" customHeight="1">
      <c r="A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</row>
    <row r="243" ht="15.75" customHeight="1">
      <c r="A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</row>
    <row r="244" ht="15.75" customHeight="1">
      <c r="A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</row>
    <row r="245" ht="15.75" customHeight="1">
      <c r="A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</row>
    <row r="246" ht="15.75" customHeight="1">
      <c r="A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</row>
    <row r="247" ht="15.75" customHeight="1">
      <c r="A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</row>
    <row r="248" ht="15.75" customHeight="1">
      <c r="A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</row>
    <row r="249" ht="15.75" customHeight="1">
      <c r="A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</row>
    <row r="250" ht="15.75" customHeight="1">
      <c r="A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</row>
    <row r="251" ht="15.75" customHeight="1">
      <c r="A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</row>
    <row r="252" ht="15.75" customHeight="1">
      <c r="A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</row>
    <row r="253" ht="15.75" customHeight="1">
      <c r="A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</row>
    <row r="254" ht="15.75" customHeight="1">
      <c r="A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</row>
    <row r="255" ht="15.75" customHeight="1">
      <c r="A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</row>
    <row r="256" ht="15.75" customHeight="1">
      <c r="A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</row>
    <row r="257" ht="15.75" customHeight="1">
      <c r="A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</row>
    <row r="258" ht="15.75" customHeight="1">
      <c r="A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</row>
    <row r="259" ht="15.75" customHeight="1">
      <c r="A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</row>
    <row r="260" ht="15.75" customHeight="1">
      <c r="A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</row>
    <row r="261" ht="15.75" customHeight="1">
      <c r="A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</row>
    <row r="262" ht="15.75" customHeight="1">
      <c r="A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</row>
    <row r="263" ht="15.75" customHeight="1">
      <c r="A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</row>
    <row r="264" ht="15.75" customHeight="1">
      <c r="A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</row>
    <row r="265" ht="15.75" customHeight="1">
      <c r="A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</row>
    <row r="266" ht="15.75" customHeight="1">
      <c r="A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</row>
    <row r="267" ht="15.75" customHeight="1">
      <c r="A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</row>
    <row r="268" ht="15.75" customHeight="1">
      <c r="A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</row>
    <row r="269" ht="15.75" customHeight="1">
      <c r="A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</row>
    <row r="270" ht="15.75" customHeight="1">
      <c r="A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</row>
    <row r="271" ht="15.75" customHeight="1">
      <c r="A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</row>
    <row r="272" ht="15.75" customHeight="1">
      <c r="A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</row>
    <row r="273" ht="15.75" customHeight="1">
      <c r="A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</row>
    <row r="274" ht="15.75" customHeight="1">
      <c r="A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</row>
    <row r="275" ht="15.75" customHeight="1">
      <c r="A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</row>
    <row r="276" ht="15.75" customHeight="1">
      <c r="A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</row>
    <row r="277" ht="15.75" customHeight="1">
      <c r="A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</row>
    <row r="278" ht="15.75" customHeight="1">
      <c r="A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</row>
    <row r="279" ht="15.75" customHeight="1">
      <c r="A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</row>
    <row r="280" ht="15.75" customHeight="1">
      <c r="A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</row>
    <row r="281" ht="15.75" customHeight="1">
      <c r="A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</row>
    <row r="282" ht="15.75" customHeight="1">
      <c r="A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</row>
    <row r="283" ht="15.75" customHeight="1">
      <c r="A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</row>
    <row r="284" ht="15.75" customHeight="1">
      <c r="A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</row>
    <row r="285" ht="15.75" customHeight="1">
      <c r="A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</row>
    <row r="286" ht="15.75" customHeight="1">
      <c r="A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</row>
    <row r="287" ht="15.75" customHeight="1">
      <c r="A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</row>
    <row r="288" ht="15.75" customHeight="1">
      <c r="A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</row>
    <row r="289" ht="15.75" customHeight="1">
      <c r="A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</row>
    <row r="290" ht="15.75" customHeight="1">
      <c r="A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</row>
    <row r="291" ht="15.75" customHeight="1">
      <c r="A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</row>
    <row r="292" ht="15.75" customHeight="1">
      <c r="A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</row>
    <row r="293" ht="15.75" customHeight="1">
      <c r="A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</row>
    <row r="294" ht="15.75" customHeight="1">
      <c r="A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</row>
    <row r="295" ht="15.75" customHeight="1">
      <c r="A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</row>
    <row r="296" ht="15.75" customHeight="1">
      <c r="A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</row>
    <row r="297" ht="15.75" customHeight="1">
      <c r="A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</row>
    <row r="298" ht="15.75" customHeight="1">
      <c r="A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</row>
    <row r="299" ht="15.75" customHeight="1">
      <c r="A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</row>
    <row r="300" ht="15.75" customHeight="1">
      <c r="A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</row>
    <row r="301" ht="15.75" customHeight="1">
      <c r="A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</row>
    <row r="302" ht="15.75" customHeight="1">
      <c r="A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</row>
    <row r="303" ht="15.75" customHeight="1">
      <c r="A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</row>
    <row r="304" ht="15.75" customHeight="1">
      <c r="A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</row>
    <row r="305" ht="15.75" customHeight="1">
      <c r="A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</row>
    <row r="306" ht="15.75" customHeight="1">
      <c r="A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</row>
    <row r="307" ht="15.75" customHeight="1">
      <c r="A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</row>
    <row r="308" ht="15.75" customHeight="1">
      <c r="A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</row>
    <row r="309" ht="15.75" customHeight="1">
      <c r="A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</row>
    <row r="310" ht="15.75" customHeight="1">
      <c r="A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</row>
    <row r="311" ht="15.75" customHeight="1">
      <c r="A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</row>
    <row r="312" ht="15.75" customHeight="1">
      <c r="A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</row>
    <row r="313" ht="15.75" customHeight="1">
      <c r="A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</row>
    <row r="314" ht="15.75" customHeight="1">
      <c r="A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</row>
    <row r="315" ht="15.75" customHeight="1">
      <c r="A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</row>
    <row r="316" ht="15.75" customHeight="1">
      <c r="A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</row>
    <row r="317" ht="15.75" customHeight="1">
      <c r="A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</row>
    <row r="318" ht="15.75" customHeight="1">
      <c r="A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</row>
    <row r="319" ht="15.75" customHeight="1">
      <c r="A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</row>
    <row r="320" ht="15.75" customHeight="1">
      <c r="A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</row>
    <row r="321" ht="15.75" customHeight="1">
      <c r="A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</row>
    <row r="322" ht="15.75" customHeight="1">
      <c r="A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</row>
    <row r="323" ht="15.75" customHeight="1">
      <c r="A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</row>
    <row r="324" ht="15.75" customHeight="1">
      <c r="A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</row>
    <row r="325" ht="15.75" customHeight="1">
      <c r="A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</row>
    <row r="326" ht="15.75" customHeight="1">
      <c r="A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</row>
    <row r="327" ht="15.75" customHeight="1">
      <c r="A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</row>
    <row r="328" ht="15.75" customHeight="1">
      <c r="A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</row>
    <row r="329" ht="15.75" customHeight="1">
      <c r="A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</row>
    <row r="330" ht="15.75" customHeight="1">
      <c r="A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</row>
    <row r="331" ht="15.75" customHeight="1">
      <c r="A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</row>
    <row r="332" ht="15.75" customHeight="1">
      <c r="A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</row>
    <row r="333" ht="15.75" customHeight="1">
      <c r="A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</row>
    <row r="334" ht="15.75" customHeight="1">
      <c r="A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</row>
    <row r="335" ht="15.75" customHeight="1">
      <c r="A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</row>
    <row r="336" ht="15.75" customHeight="1">
      <c r="A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</row>
    <row r="337" ht="15.75" customHeight="1">
      <c r="A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</row>
    <row r="338" ht="15.75" customHeight="1">
      <c r="A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</row>
    <row r="339" ht="15.75" customHeight="1">
      <c r="A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</row>
    <row r="340" ht="15.75" customHeight="1">
      <c r="A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</row>
    <row r="341" ht="15.75" customHeight="1">
      <c r="A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</row>
    <row r="342" ht="15.75" customHeight="1">
      <c r="A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</row>
    <row r="343" ht="15.75" customHeight="1">
      <c r="A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</row>
    <row r="344" ht="15.75" customHeight="1">
      <c r="A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</row>
    <row r="345" ht="15.75" customHeight="1">
      <c r="A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</row>
    <row r="346" ht="15.75" customHeight="1">
      <c r="A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</row>
    <row r="347" ht="15.75" customHeight="1">
      <c r="A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</row>
    <row r="348" ht="15.75" customHeight="1">
      <c r="A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</row>
    <row r="349" ht="15.75" customHeight="1">
      <c r="A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</row>
    <row r="350" ht="15.75" customHeight="1">
      <c r="A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</row>
    <row r="351" ht="15.75" customHeight="1">
      <c r="A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</row>
    <row r="352" ht="15.75" customHeight="1">
      <c r="A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</row>
    <row r="353" ht="15.75" customHeight="1">
      <c r="A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</row>
    <row r="354" ht="15.75" customHeight="1">
      <c r="A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</row>
    <row r="355" ht="15.75" customHeight="1">
      <c r="A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</row>
    <row r="356" ht="15.75" customHeight="1">
      <c r="A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</row>
    <row r="357" ht="15.75" customHeight="1">
      <c r="A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</row>
    <row r="358" ht="15.75" customHeight="1">
      <c r="A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</row>
    <row r="359" ht="15.75" customHeight="1">
      <c r="A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</row>
    <row r="360" ht="15.75" customHeight="1">
      <c r="A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</row>
    <row r="361" ht="15.75" customHeight="1">
      <c r="A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</row>
    <row r="362" ht="15.75" customHeight="1">
      <c r="A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</row>
    <row r="363" ht="15.75" customHeight="1">
      <c r="A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</row>
    <row r="364" ht="15.75" customHeight="1">
      <c r="A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</row>
    <row r="365" ht="15.75" customHeight="1">
      <c r="A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</row>
    <row r="366" ht="15.75" customHeight="1">
      <c r="A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</row>
    <row r="367" ht="15.75" customHeight="1">
      <c r="A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</row>
    <row r="368" ht="15.75" customHeight="1">
      <c r="A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</row>
    <row r="369" ht="15.75" customHeight="1">
      <c r="A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</row>
    <row r="370" ht="15.75" customHeight="1">
      <c r="A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</row>
    <row r="371" ht="15.75" customHeight="1">
      <c r="A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</row>
    <row r="372" ht="15.75" customHeight="1">
      <c r="A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</row>
    <row r="373" ht="15.75" customHeight="1">
      <c r="A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</row>
    <row r="374" ht="15.75" customHeight="1">
      <c r="A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</row>
    <row r="375" ht="15.75" customHeight="1">
      <c r="A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</row>
    <row r="376" ht="15.75" customHeight="1">
      <c r="A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</row>
    <row r="377" ht="15.75" customHeight="1">
      <c r="A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</row>
    <row r="378" ht="15.75" customHeight="1">
      <c r="A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</row>
    <row r="379" ht="15.75" customHeight="1">
      <c r="A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</row>
    <row r="380" ht="15.75" customHeight="1">
      <c r="A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</row>
    <row r="381" ht="15.75" customHeight="1">
      <c r="A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</row>
    <row r="382" ht="15.75" customHeight="1">
      <c r="A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</row>
    <row r="383" ht="15.75" customHeight="1">
      <c r="A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</row>
    <row r="384" ht="15.75" customHeight="1">
      <c r="A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</row>
    <row r="385" ht="15.75" customHeight="1">
      <c r="A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</row>
    <row r="386" ht="15.75" customHeight="1">
      <c r="A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</row>
    <row r="387" ht="15.75" customHeight="1">
      <c r="A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</row>
    <row r="388" ht="15.75" customHeight="1">
      <c r="A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</row>
    <row r="389" ht="15.75" customHeight="1">
      <c r="A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</row>
    <row r="390" ht="15.75" customHeight="1">
      <c r="A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</row>
    <row r="391" ht="15.75" customHeight="1">
      <c r="A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</row>
    <row r="392" ht="15.75" customHeight="1">
      <c r="A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</row>
    <row r="393" ht="15.75" customHeight="1">
      <c r="A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</row>
    <row r="394" ht="15.75" customHeight="1">
      <c r="A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</row>
    <row r="395" ht="15.75" customHeight="1">
      <c r="A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</row>
    <row r="396" ht="15.75" customHeight="1">
      <c r="A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</row>
    <row r="397" ht="15.75" customHeight="1">
      <c r="A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</row>
    <row r="398" ht="15.75" customHeight="1">
      <c r="A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</row>
    <row r="399" ht="15.75" customHeight="1">
      <c r="A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</row>
    <row r="400" ht="15.75" customHeight="1">
      <c r="A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</row>
    <row r="401" ht="15.75" customHeight="1">
      <c r="A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</row>
    <row r="402" ht="15.75" customHeight="1">
      <c r="A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</row>
    <row r="403" ht="15.75" customHeight="1">
      <c r="A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</row>
    <row r="404" ht="15.75" customHeight="1">
      <c r="A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</row>
    <row r="405" ht="15.75" customHeight="1">
      <c r="A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</row>
    <row r="406" ht="15.75" customHeight="1">
      <c r="A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</row>
    <row r="407" ht="15.75" customHeight="1">
      <c r="A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</row>
    <row r="408" ht="15.75" customHeight="1">
      <c r="A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</row>
    <row r="409" ht="15.75" customHeight="1">
      <c r="A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</row>
    <row r="410" ht="15.75" customHeight="1">
      <c r="A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</row>
    <row r="411" ht="15.75" customHeight="1">
      <c r="A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</row>
    <row r="412" ht="15.75" customHeight="1">
      <c r="A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</row>
    <row r="413" ht="15.75" customHeight="1">
      <c r="A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</row>
    <row r="414" ht="15.75" customHeight="1">
      <c r="A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</row>
    <row r="415" ht="15.75" customHeight="1">
      <c r="A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</row>
    <row r="416" ht="15.75" customHeight="1">
      <c r="A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</row>
    <row r="417" ht="15.75" customHeight="1">
      <c r="A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</row>
    <row r="418" ht="15.75" customHeight="1">
      <c r="A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</row>
    <row r="419" ht="15.75" customHeight="1">
      <c r="A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</row>
    <row r="420" ht="15.75" customHeight="1">
      <c r="A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</row>
    <row r="421" ht="15.75" customHeight="1">
      <c r="A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</row>
    <row r="422" ht="15.75" customHeight="1">
      <c r="A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</row>
    <row r="423" ht="15.75" customHeight="1">
      <c r="A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</row>
    <row r="424" ht="15.75" customHeight="1">
      <c r="A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</row>
    <row r="425" ht="15.75" customHeight="1">
      <c r="A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</row>
    <row r="426" ht="15.75" customHeight="1">
      <c r="A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</row>
    <row r="427" ht="15.75" customHeight="1">
      <c r="A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</row>
    <row r="428" ht="15.75" customHeight="1">
      <c r="A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</row>
    <row r="429" ht="15.75" customHeight="1">
      <c r="A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</row>
    <row r="430" ht="15.75" customHeight="1">
      <c r="A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</row>
    <row r="431" ht="15.75" customHeight="1">
      <c r="A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</row>
    <row r="432" ht="15.75" customHeight="1">
      <c r="A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</row>
    <row r="433" ht="15.75" customHeight="1">
      <c r="A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</row>
    <row r="434" ht="15.75" customHeight="1">
      <c r="A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</row>
    <row r="435" ht="15.75" customHeight="1">
      <c r="A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</row>
    <row r="436" ht="15.75" customHeight="1">
      <c r="A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</row>
    <row r="437" ht="15.75" customHeight="1">
      <c r="A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</row>
    <row r="438" ht="15.75" customHeight="1">
      <c r="A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</row>
    <row r="439" ht="15.75" customHeight="1">
      <c r="A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</row>
    <row r="440" ht="15.75" customHeight="1">
      <c r="A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</row>
    <row r="441" ht="15.75" customHeight="1">
      <c r="A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</row>
    <row r="442" ht="15.75" customHeight="1">
      <c r="A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</row>
    <row r="443" ht="15.75" customHeight="1">
      <c r="A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</row>
    <row r="444" ht="15.75" customHeight="1">
      <c r="A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</row>
    <row r="445" ht="15.75" customHeight="1">
      <c r="A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</row>
    <row r="446" ht="15.75" customHeight="1">
      <c r="A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</row>
    <row r="447" ht="15.75" customHeight="1">
      <c r="A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</row>
    <row r="448" ht="15.75" customHeight="1">
      <c r="A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</row>
    <row r="449" ht="15.75" customHeight="1">
      <c r="A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</row>
    <row r="450" ht="15.75" customHeight="1">
      <c r="A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</row>
    <row r="451" ht="15.75" customHeight="1">
      <c r="A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</row>
    <row r="452" ht="15.75" customHeight="1">
      <c r="A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</row>
    <row r="453" ht="15.75" customHeight="1">
      <c r="A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</row>
    <row r="454" ht="15.75" customHeight="1">
      <c r="A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</row>
    <row r="455" ht="15.75" customHeight="1">
      <c r="A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</row>
    <row r="456" ht="15.75" customHeight="1">
      <c r="A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</row>
    <row r="457" ht="15.75" customHeight="1">
      <c r="A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</row>
    <row r="458" ht="15.75" customHeight="1">
      <c r="A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</row>
    <row r="459" ht="15.75" customHeight="1">
      <c r="A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</row>
    <row r="460" ht="15.75" customHeight="1">
      <c r="A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</row>
    <row r="461" ht="15.75" customHeight="1">
      <c r="A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</row>
    <row r="462" ht="15.75" customHeight="1">
      <c r="A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</row>
    <row r="463" ht="15.75" customHeight="1">
      <c r="A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</row>
    <row r="464" ht="15.75" customHeight="1">
      <c r="A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</row>
    <row r="465" ht="15.75" customHeight="1">
      <c r="A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</row>
    <row r="466" ht="15.75" customHeight="1">
      <c r="A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</row>
    <row r="467" ht="15.75" customHeight="1">
      <c r="A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</row>
    <row r="468" ht="15.75" customHeight="1">
      <c r="A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</row>
    <row r="469" ht="15.75" customHeight="1">
      <c r="A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</row>
    <row r="470" ht="15.75" customHeight="1">
      <c r="A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</row>
    <row r="471" ht="15.75" customHeight="1">
      <c r="A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</row>
    <row r="472" ht="15.75" customHeight="1">
      <c r="A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</row>
    <row r="473" ht="15.75" customHeight="1">
      <c r="A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</row>
    <row r="474" ht="15.75" customHeight="1">
      <c r="A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</row>
    <row r="475" ht="15.75" customHeight="1">
      <c r="A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</row>
    <row r="476" ht="15.75" customHeight="1">
      <c r="A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</row>
    <row r="477" ht="15.75" customHeight="1">
      <c r="A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</row>
    <row r="478" ht="15.75" customHeight="1">
      <c r="A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</row>
    <row r="479" ht="15.75" customHeight="1">
      <c r="A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</row>
    <row r="480" ht="15.75" customHeight="1">
      <c r="A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</row>
    <row r="481" ht="15.75" customHeight="1">
      <c r="A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</row>
    <row r="482" ht="15.75" customHeight="1">
      <c r="A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</row>
    <row r="483" ht="15.75" customHeight="1">
      <c r="A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</row>
    <row r="484" ht="15.75" customHeight="1">
      <c r="A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</row>
    <row r="485" ht="15.75" customHeight="1">
      <c r="A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</row>
    <row r="486" ht="15.75" customHeight="1">
      <c r="A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</row>
    <row r="487" ht="15.75" customHeight="1">
      <c r="A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</row>
    <row r="488" ht="15.75" customHeight="1">
      <c r="A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</row>
    <row r="489" ht="15.75" customHeight="1">
      <c r="A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</row>
    <row r="490" ht="15.75" customHeight="1">
      <c r="A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</row>
    <row r="491" ht="15.75" customHeight="1">
      <c r="A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</row>
    <row r="492" ht="15.75" customHeight="1">
      <c r="A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</row>
    <row r="493" ht="15.75" customHeight="1">
      <c r="A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</row>
    <row r="494" ht="15.75" customHeight="1">
      <c r="A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</row>
    <row r="495" ht="15.75" customHeight="1">
      <c r="A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</row>
    <row r="496" ht="15.75" customHeight="1">
      <c r="A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</row>
    <row r="497" ht="15.75" customHeight="1">
      <c r="A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</row>
    <row r="498" ht="15.75" customHeight="1">
      <c r="A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</row>
    <row r="499" ht="15.75" customHeight="1">
      <c r="A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</row>
    <row r="500" ht="15.75" customHeight="1">
      <c r="A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</row>
    <row r="501" ht="15.75" customHeight="1">
      <c r="A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</row>
    <row r="502" ht="15.75" customHeight="1">
      <c r="A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</row>
    <row r="503" ht="15.75" customHeight="1">
      <c r="A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</row>
    <row r="504" ht="15.75" customHeight="1">
      <c r="A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</row>
    <row r="505" ht="15.75" customHeight="1">
      <c r="A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</row>
    <row r="506" ht="15.75" customHeight="1">
      <c r="A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</row>
    <row r="507" ht="15.75" customHeight="1">
      <c r="A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</row>
    <row r="508" ht="15.75" customHeight="1">
      <c r="A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</row>
    <row r="509" ht="15.75" customHeight="1">
      <c r="A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</row>
    <row r="510" ht="15.75" customHeight="1">
      <c r="A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</row>
    <row r="511" ht="15.75" customHeight="1">
      <c r="A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</row>
    <row r="512" ht="15.75" customHeight="1">
      <c r="A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</row>
    <row r="513" ht="15.75" customHeight="1">
      <c r="A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</row>
    <row r="514" ht="15.75" customHeight="1">
      <c r="A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</row>
    <row r="515" ht="15.75" customHeight="1">
      <c r="A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</row>
    <row r="516" ht="15.75" customHeight="1">
      <c r="A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</row>
    <row r="517" ht="15.75" customHeight="1">
      <c r="A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</row>
    <row r="518" ht="15.75" customHeight="1">
      <c r="A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</row>
    <row r="519" ht="15.75" customHeight="1">
      <c r="A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</row>
    <row r="520" ht="15.75" customHeight="1">
      <c r="A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</row>
    <row r="521" ht="15.75" customHeight="1">
      <c r="A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</row>
    <row r="522" ht="15.75" customHeight="1">
      <c r="A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</row>
    <row r="523" ht="15.75" customHeight="1">
      <c r="A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</row>
    <row r="524" ht="15.75" customHeight="1">
      <c r="A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</row>
    <row r="525" ht="15.75" customHeight="1">
      <c r="A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</row>
    <row r="526" ht="15.75" customHeight="1">
      <c r="A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</row>
    <row r="527" ht="15.75" customHeight="1">
      <c r="A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</row>
    <row r="528" ht="15.75" customHeight="1">
      <c r="A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</row>
    <row r="529" ht="15.75" customHeight="1">
      <c r="A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</row>
    <row r="530" ht="15.75" customHeight="1">
      <c r="A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</row>
    <row r="531" ht="15.75" customHeight="1">
      <c r="A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</row>
    <row r="532" ht="15.75" customHeight="1">
      <c r="A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</row>
    <row r="533" ht="15.75" customHeight="1">
      <c r="A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</row>
    <row r="534" ht="15.75" customHeight="1">
      <c r="A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</row>
    <row r="535" ht="15.75" customHeight="1">
      <c r="A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</row>
    <row r="536" ht="15.75" customHeight="1">
      <c r="A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</row>
    <row r="537" ht="15.75" customHeight="1">
      <c r="A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</row>
    <row r="538" ht="15.75" customHeight="1">
      <c r="A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</row>
    <row r="539" ht="15.75" customHeight="1">
      <c r="A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</row>
    <row r="540" ht="15.75" customHeight="1">
      <c r="A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</row>
    <row r="541" ht="15.75" customHeight="1">
      <c r="A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</row>
    <row r="542" ht="15.75" customHeight="1">
      <c r="A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</row>
    <row r="543" ht="15.75" customHeight="1">
      <c r="A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</row>
    <row r="544" ht="15.75" customHeight="1">
      <c r="A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</row>
    <row r="545" ht="15.75" customHeight="1">
      <c r="A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</row>
    <row r="546" ht="15.75" customHeight="1">
      <c r="A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</row>
    <row r="547" ht="15.75" customHeight="1">
      <c r="A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</row>
    <row r="548" ht="15.75" customHeight="1">
      <c r="A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</row>
    <row r="549" ht="15.75" customHeight="1">
      <c r="A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</row>
    <row r="550" ht="15.75" customHeight="1">
      <c r="A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</row>
    <row r="551" ht="15.75" customHeight="1">
      <c r="A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</row>
    <row r="552" ht="15.75" customHeight="1">
      <c r="A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</row>
    <row r="553" ht="15.75" customHeight="1">
      <c r="A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</row>
    <row r="554" ht="15.75" customHeight="1">
      <c r="A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</row>
    <row r="555" ht="15.75" customHeight="1">
      <c r="A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</row>
    <row r="556" ht="15.75" customHeight="1">
      <c r="A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</row>
    <row r="557" ht="15.75" customHeight="1">
      <c r="A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</row>
    <row r="558" ht="15.75" customHeight="1">
      <c r="A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</row>
    <row r="559" ht="15.75" customHeight="1">
      <c r="A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</row>
    <row r="560" ht="15.75" customHeight="1">
      <c r="A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</row>
    <row r="561" ht="15.75" customHeight="1">
      <c r="A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</row>
    <row r="562" ht="15.75" customHeight="1">
      <c r="A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</row>
    <row r="563" ht="15.75" customHeight="1">
      <c r="A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</row>
    <row r="564" ht="15.75" customHeight="1">
      <c r="A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</row>
    <row r="565" ht="15.75" customHeight="1">
      <c r="A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</row>
    <row r="566" ht="15.75" customHeight="1">
      <c r="A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</row>
    <row r="567" ht="15.75" customHeight="1">
      <c r="A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</row>
    <row r="568" ht="15.75" customHeight="1">
      <c r="A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</row>
    <row r="569" ht="15.75" customHeight="1">
      <c r="A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</row>
    <row r="570" ht="15.75" customHeight="1">
      <c r="A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</row>
    <row r="571" ht="15.75" customHeight="1">
      <c r="A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</row>
    <row r="572" ht="15.75" customHeight="1">
      <c r="A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</row>
    <row r="573" ht="15.75" customHeight="1">
      <c r="A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</row>
    <row r="574" ht="15.75" customHeight="1">
      <c r="A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</row>
    <row r="575" ht="15.75" customHeight="1">
      <c r="A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</row>
    <row r="576" ht="15.75" customHeight="1">
      <c r="A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</row>
    <row r="577" ht="15.75" customHeight="1">
      <c r="A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</row>
    <row r="578" ht="15.75" customHeight="1">
      <c r="A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</row>
    <row r="579" ht="15.75" customHeight="1">
      <c r="A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</row>
    <row r="580" ht="15.75" customHeight="1">
      <c r="A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</row>
    <row r="581" ht="15.75" customHeight="1">
      <c r="A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</row>
    <row r="582" ht="15.75" customHeight="1">
      <c r="A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</row>
    <row r="583" ht="15.75" customHeight="1">
      <c r="A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</row>
    <row r="584" ht="15.75" customHeight="1">
      <c r="A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</row>
    <row r="585" ht="15.75" customHeight="1">
      <c r="A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</row>
    <row r="586" ht="15.75" customHeight="1">
      <c r="A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</row>
    <row r="587" ht="15.75" customHeight="1">
      <c r="A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</row>
    <row r="588" ht="15.75" customHeight="1">
      <c r="A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</row>
    <row r="589" ht="15.75" customHeight="1">
      <c r="A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</row>
    <row r="590" ht="15.75" customHeight="1">
      <c r="A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</row>
    <row r="591" ht="15.75" customHeight="1">
      <c r="A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</row>
    <row r="592" ht="15.75" customHeight="1">
      <c r="A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</row>
    <row r="593" ht="15.75" customHeight="1">
      <c r="A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</row>
    <row r="594" ht="15.75" customHeight="1">
      <c r="A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</row>
    <row r="595" ht="15.75" customHeight="1">
      <c r="A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</row>
    <row r="596" ht="15.75" customHeight="1">
      <c r="A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</row>
    <row r="597" ht="15.75" customHeight="1">
      <c r="A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</row>
    <row r="598" ht="15.75" customHeight="1">
      <c r="A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</row>
    <row r="599" ht="15.75" customHeight="1">
      <c r="A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</row>
    <row r="600" ht="15.75" customHeight="1">
      <c r="A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</row>
    <row r="601" ht="15.75" customHeight="1">
      <c r="A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</row>
    <row r="602" ht="15.75" customHeight="1">
      <c r="A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</row>
    <row r="603" ht="15.75" customHeight="1">
      <c r="A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</row>
    <row r="604" ht="15.75" customHeight="1">
      <c r="A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</row>
    <row r="605" ht="15.75" customHeight="1">
      <c r="A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</row>
    <row r="606" ht="15.75" customHeight="1">
      <c r="A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</row>
    <row r="607" ht="15.75" customHeight="1">
      <c r="A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</row>
    <row r="608" ht="15.75" customHeight="1">
      <c r="A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</row>
    <row r="609" ht="15.75" customHeight="1">
      <c r="A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</row>
    <row r="610" ht="15.75" customHeight="1">
      <c r="A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</row>
    <row r="611" ht="15.75" customHeight="1">
      <c r="A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</row>
    <row r="612" ht="15.75" customHeight="1">
      <c r="A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</row>
    <row r="613" ht="15.75" customHeight="1">
      <c r="A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</row>
    <row r="614" ht="15.75" customHeight="1">
      <c r="A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</row>
    <row r="615" ht="15.75" customHeight="1">
      <c r="A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</row>
    <row r="616" ht="15.75" customHeight="1">
      <c r="A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</row>
    <row r="617" ht="15.75" customHeight="1">
      <c r="A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</row>
    <row r="618" ht="15.75" customHeight="1">
      <c r="A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</row>
    <row r="619" ht="15.75" customHeight="1">
      <c r="A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</row>
    <row r="620" ht="15.75" customHeight="1">
      <c r="A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</row>
    <row r="621" ht="15.75" customHeight="1">
      <c r="A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</row>
    <row r="622" ht="15.75" customHeight="1">
      <c r="A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</row>
    <row r="623" ht="15.75" customHeight="1">
      <c r="A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</row>
    <row r="624" ht="15.75" customHeight="1">
      <c r="A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</row>
    <row r="625" ht="15.75" customHeight="1">
      <c r="A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</row>
    <row r="626" ht="15.75" customHeight="1">
      <c r="A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</row>
    <row r="627" ht="15.75" customHeight="1">
      <c r="A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</row>
    <row r="628" ht="15.75" customHeight="1">
      <c r="A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</row>
    <row r="629" ht="15.75" customHeight="1">
      <c r="A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</row>
    <row r="630" ht="15.75" customHeight="1">
      <c r="A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</row>
    <row r="631" ht="15.75" customHeight="1">
      <c r="A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</row>
    <row r="632" ht="15.75" customHeight="1">
      <c r="A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</row>
    <row r="633" ht="15.75" customHeight="1">
      <c r="A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</row>
    <row r="634" ht="15.75" customHeight="1">
      <c r="A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</row>
    <row r="635" ht="15.75" customHeight="1">
      <c r="A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</row>
    <row r="636" ht="15.75" customHeight="1">
      <c r="A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</row>
    <row r="637" ht="15.75" customHeight="1">
      <c r="A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</row>
    <row r="638" ht="15.75" customHeight="1">
      <c r="A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</row>
    <row r="639" ht="15.75" customHeight="1">
      <c r="A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</row>
    <row r="640" ht="15.75" customHeight="1">
      <c r="A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</row>
    <row r="641" ht="15.75" customHeight="1">
      <c r="A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</row>
    <row r="642" ht="15.75" customHeight="1">
      <c r="A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</row>
    <row r="643" ht="15.75" customHeight="1">
      <c r="A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</row>
    <row r="644" ht="15.75" customHeight="1">
      <c r="A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</row>
    <row r="645" ht="15.75" customHeight="1">
      <c r="A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</row>
    <row r="646" ht="15.75" customHeight="1">
      <c r="A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</row>
    <row r="647" ht="15.75" customHeight="1">
      <c r="A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</row>
    <row r="648" ht="15.75" customHeight="1">
      <c r="A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</row>
    <row r="649" ht="15.75" customHeight="1">
      <c r="A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</row>
    <row r="650" ht="15.75" customHeight="1">
      <c r="A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</row>
    <row r="651" ht="15.75" customHeight="1">
      <c r="A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</row>
    <row r="652" ht="15.75" customHeight="1">
      <c r="A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</row>
    <row r="653" ht="15.75" customHeight="1">
      <c r="A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</row>
    <row r="654" ht="15.75" customHeight="1">
      <c r="A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</row>
    <row r="655" ht="15.75" customHeight="1">
      <c r="A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</row>
    <row r="656" ht="15.75" customHeight="1">
      <c r="A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</row>
    <row r="657" ht="15.75" customHeight="1">
      <c r="A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</row>
    <row r="658" ht="15.75" customHeight="1">
      <c r="A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</row>
    <row r="659" ht="15.75" customHeight="1">
      <c r="A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</row>
    <row r="660" ht="15.75" customHeight="1">
      <c r="A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</row>
    <row r="661" ht="15.75" customHeight="1">
      <c r="A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</row>
    <row r="662" ht="15.75" customHeight="1">
      <c r="A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</row>
    <row r="663" ht="15.75" customHeight="1">
      <c r="A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</row>
    <row r="664" ht="15.75" customHeight="1">
      <c r="A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</row>
    <row r="665" ht="15.75" customHeight="1">
      <c r="A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</row>
    <row r="666" ht="15.75" customHeight="1">
      <c r="A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</row>
    <row r="667" ht="15.75" customHeight="1">
      <c r="A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</row>
    <row r="668" ht="15.75" customHeight="1">
      <c r="A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</row>
    <row r="669" ht="15.75" customHeight="1">
      <c r="A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</row>
    <row r="670" ht="15.75" customHeight="1">
      <c r="A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</row>
    <row r="671" ht="15.75" customHeight="1">
      <c r="A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</row>
    <row r="672" ht="15.75" customHeight="1">
      <c r="A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</row>
    <row r="673" ht="15.75" customHeight="1">
      <c r="A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</row>
    <row r="674" ht="15.75" customHeight="1">
      <c r="A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</row>
    <row r="675" ht="15.75" customHeight="1">
      <c r="A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</row>
    <row r="676" ht="15.75" customHeight="1">
      <c r="A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</row>
    <row r="677" ht="15.75" customHeight="1">
      <c r="A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</row>
    <row r="678" ht="15.75" customHeight="1">
      <c r="A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</row>
    <row r="679" ht="15.75" customHeight="1">
      <c r="A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</row>
    <row r="680" ht="15.75" customHeight="1">
      <c r="A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</row>
    <row r="681" ht="15.75" customHeight="1">
      <c r="A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</row>
    <row r="682" ht="15.75" customHeight="1">
      <c r="A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</row>
    <row r="683" ht="15.75" customHeight="1">
      <c r="A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</row>
    <row r="684" ht="15.75" customHeight="1">
      <c r="A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</row>
    <row r="685" ht="15.75" customHeight="1">
      <c r="A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</row>
    <row r="686" ht="15.75" customHeight="1">
      <c r="A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</row>
    <row r="687" ht="15.75" customHeight="1">
      <c r="A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</row>
    <row r="688" ht="15.75" customHeight="1">
      <c r="A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</row>
    <row r="689" ht="15.75" customHeight="1">
      <c r="A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</row>
    <row r="690" ht="15.75" customHeight="1">
      <c r="A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</row>
    <row r="691" ht="15.75" customHeight="1">
      <c r="A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</row>
    <row r="692" ht="15.75" customHeight="1">
      <c r="A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</row>
    <row r="693" ht="15.75" customHeight="1">
      <c r="A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</row>
    <row r="694" ht="15.75" customHeight="1">
      <c r="A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</row>
    <row r="695" ht="15.75" customHeight="1">
      <c r="A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</row>
    <row r="696" ht="15.75" customHeight="1">
      <c r="A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</row>
    <row r="697" ht="15.75" customHeight="1">
      <c r="A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</row>
    <row r="698" ht="15.75" customHeight="1">
      <c r="A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</row>
    <row r="699" ht="15.75" customHeight="1">
      <c r="A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</row>
    <row r="700" ht="15.75" customHeight="1">
      <c r="A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</row>
    <row r="701" ht="15.75" customHeight="1">
      <c r="A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</row>
    <row r="702" ht="15.75" customHeight="1">
      <c r="A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</row>
    <row r="703" ht="15.75" customHeight="1">
      <c r="A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</row>
    <row r="704" ht="15.75" customHeight="1">
      <c r="A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</row>
    <row r="705" ht="15.75" customHeight="1">
      <c r="A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</row>
    <row r="706" ht="15.75" customHeight="1">
      <c r="A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</row>
    <row r="707" ht="15.75" customHeight="1">
      <c r="A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</row>
    <row r="708" ht="15.75" customHeight="1">
      <c r="A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</row>
    <row r="709" ht="15.75" customHeight="1">
      <c r="A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</row>
    <row r="710" ht="15.75" customHeight="1">
      <c r="A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</row>
    <row r="711" ht="15.75" customHeight="1">
      <c r="A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</row>
    <row r="712" ht="15.75" customHeight="1">
      <c r="A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</row>
    <row r="713" ht="15.75" customHeight="1">
      <c r="A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</row>
    <row r="714" ht="15.75" customHeight="1">
      <c r="A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</row>
    <row r="715" ht="15.75" customHeight="1">
      <c r="A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</row>
    <row r="716" ht="15.75" customHeight="1">
      <c r="A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</row>
    <row r="717" ht="15.75" customHeight="1">
      <c r="A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</row>
    <row r="718" ht="15.75" customHeight="1">
      <c r="A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</row>
    <row r="719" ht="15.75" customHeight="1">
      <c r="A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</row>
    <row r="720" ht="15.75" customHeight="1">
      <c r="A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</row>
    <row r="721" ht="15.75" customHeight="1">
      <c r="A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</row>
    <row r="722" ht="15.75" customHeight="1">
      <c r="A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</row>
    <row r="723" ht="15.75" customHeight="1">
      <c r="A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</row>
    <row r="724" ht="15.75" customHeight="1">
      <c r="A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</row>
    <row r="725" ht="15.75" customHeight="1">
      <c r="A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</row>
    <row r="726" ht="15.75" customHeight="1">
      <c r="A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</row>
    <row r="727" ht="15.75" customHeight="1">
      <c r="A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</row>
    <row r="728" ht="15.75" customHeight="1">
      <c r="A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</row>
    <row r="729" ht="15.75" customHeight="1">
      <c r="A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</row>
    <row r="730" ht="15.75" customHeight="1">
      <c r="A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</row>
    <row r="731" ht="15.75" customHeight="1">
      <c r="A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</row>
    <row r="732" ht="15.75" customHeight="1">
      <c r="A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</row>
    <row r="733" ht="15.75" customHeight="1">
      <c r="A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</row>
    <row r="734" ht="15.75" customHeight="1">
      <c r="A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</row>
    <row r="735" ht="15.75" customHeight="1">
      <c r="A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</row>
    <row r="736" ht="15.75" customHeight="1">
      <c r="A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</row>
    <row r="737" ht="15.75" customHeight="1">
      <c r="A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</row>
    <row r="738" ht="15.75" customHeight="1">
      <c r="A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</row>
    <row r="739" ht="15.75" customHeight="1">
      <c r="A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</row>
    <row r="740" ht="15.75" customHeight="1">
      <c r="A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</row>
    <row r="741" ht="15.75" customHeight="1">
      <c r="A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</row>
    <row r="742" ht="15.75" customHeight="1">
      <c r="A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</row>
    <row r="743" ht="15.75" customHeight="1">
      <c r="A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</row>
    <row r="744" ht="15.75" customHeight="1">
      <c r="A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</row>
    <row r="745" ht="15.75" customHeight="1">
      <c r="A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</row>
    <row r="746" ht="15.75" customHeight="1">
      <c r="A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</row>
    <row r="747" ht="15.75" customHeight="1">
      <c r="A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</row>
    <row r="748" ht="15.75" customHeight="1">
      <c r="A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</row>
    <row r="749" ht="15.75" customHeight="1">
      <c r="A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</row>
    <row r="750" ht="15.75" customHeight="1">
      <c r="A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</row>
    <row r="751" ht="15.75" customHeight="1">
      <c r="A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</row>
    <row r="752" ht="15.75" customHeight="1">
      <c r="A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</row>
    <row r="753" ht="15.75" customHeight="1">
      <c r="A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</row>
    <row r="754" ht="15.75" customHeight="1">
      <c r="A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</row>
    <row r="755" ht="15.75" customHeight="1">
      <c r="A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</row>
    <row r="756" ht="15.75" customHeight="1">
      <c r="A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</row>
    <row r="757" ht="15.75" customHeight="1">
      <c r="A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</row>
    <row r="758" ht="15.75" customHeight="1">
      <c r="A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</row>
    <row r="759" ht="15.75" customHeight="1">
      <c r="A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</row>
    <row r="760" ht="15.75" customHeight="1">
      <c r="A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</row>
    <row r="761" ht="15.75" customHeight="1">
      <c r="A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</row>
    <row r="762" ht="15.75" customHeight="1">
      <c r="A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</row>
    <row r="763" ht="15.75" customHeight="1">
      <c r="A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</row>
    <row r="764" ht="15.75" customHeight="1">
      <c r="A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</row>
    <row r="765" ht="15.75" customHeight="1">
      <c r="A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</row>
    <row r="766" ht="15.75" customHeight="1">
      <c r="A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</row>
    <row r="767" ht="15.75" customHeight="1">
      <c r="A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</row>
    <row r="768" ht="15.75" customHeight="1">
      <c r="A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</row>
    <row r="769" ht="15.75" customHeight="1">
      <c r="A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</row>
    <row r="770" ht="15.75" customHeight="1">
      <c r="A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</row>
    <row r="771" ht="15.75" customHeight="1">
      <c r="A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</row>
    <row r="772" ht="15.75" customHeight="1">
      <c r="A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</row>
    <row r="773" ht="15.75" customHeight="1">
      <c r="A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</row>
    <row r="774" ht="15.75" customHeight="1">
      <c r="A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</row>
    <row r="775" ht="15.75" customHeight="1">
      <c r="A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</row>
    <row r="776" ht="15.75" customHeight="1">
      <c r="A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</row>
    <row r="777" ht="15.75" customHeight="1">
      <c r="A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</row>
    <row r="778" ht="15.75" customHeight="1">
      <c r="A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</row>
    <row r="779" ht="15.75" customHeight="1">
      <c r="A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</row>
    <row r="780" ht="15.75" customHeight="1">
      <c r="A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</row>
    <row r="781" ht="15.75" customHeight="1">
      <c r="A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</row>
    <row r="782" ht="15.75" customHeight="1">
      <c r="A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</row>
    <row r="783" ht="15.75" customHeight="1">
      <c r="A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</row>
    <row r="784" ht="15.75" customHeight="1">
      <c r="A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</row>
    <row r="785" ht="15.75" customHeight="1">
      <c r="A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</row>
    <row r="786" ht="15.75" customHeight="1">
      <c r="A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</row>
    <row r="787" ht="15.75" customHeight="1">
      <c r="A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</row>
    <row r="788" ht="15.75" customHeight="1">
      <c r="A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</row>
    <row r="789" ht="15.75" customHeight="1">
      <c r="A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</row>
    <row r="790" ht="15.75" customHeight="1">
      <c r="A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</row>
    <row r="791" ht="15.75" customHeight="1">
      <c r="A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</row>
    <row r="792" ht="15.75" customHeight="1">
      <c r="A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</row>
    <row r="793" ht="15.75" customHeight="1">
      <c r="A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</row>
    <row r="794" ht="15.75" customHeight="1">
      <c r="A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</row>
    <row r="795" ht="15.75" customHeight="1">
      <c r="A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</row>
    <row r="796" ht="15.75" customHeight="1">
      <c r="A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</row>
    <row r="797" ht="15.75" customHeight="1">
      <c r="A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</row>
    <row r="798" ht="15.75" customHeight="1">
      <c r="A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</row>
    <row r="799" ht="15.75" customHeight="1">
      <c r="A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</row>
    <row r="800" ht="15.75" customHeight="1">
      <c r="A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</row>
    <row r="801" ht="15.75" customHeight="1">
      <c r="A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</row>
    <row r="802" ht="15.75" customHeight="1">
      <c r="A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</row>
    <row r="803" ht="15.75" customHeight="1">
      <c r="A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</row>
    <row r="804" ht="15.75" customHeight="1">
      <c r="A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</row>
    <row r="805" ht="15.75" customHeight="1">
      <c r="A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</row>
    <row r="806" ht="15.75" customHeight="1">
      <c r="A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</row>
    <row r="807" ht="15.75" customHeight="1">
      <c r="A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</row>
    <row r="808" ht="15.75" customHeight="1">
      <c r="A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</row>
    <row r="809" ht="15.75" customHeight="1">
      <c r="A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</row>
    <row r="810" ht="15.75" customHeight="1">
      <c r="A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</row>
    <row r="811" ht="15.75" customHeight="1">
      <c r="A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</row>
    <row r="812" ht="15.75" customHeight="1">
      <c r="A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</row>
    <row r="813" ht="15.75" customHeight="1">
      <c r="A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</row>
    <row r="814" ht="15.75" customHeight="1">
      <c r="A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</row>
    <row r="815" ht="15.75" customHeight="1">
      <c r="A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</row>
    <row r="816" ht="15.75" customHeight="1">
      <c r="A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</row>
    <row r="817" ht="15.75" customHeight="1">
      <c r="A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</row>
    <row r="818" ht="15.75" customHeight="1">
      <c r="A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</row>
    <row r="819" ht="15.75" customHeight="1">
      <c r="A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</row>
    <row r="820" ht="15.75" customHeight="1">
      <c r="A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</row>
    <row r="821" ht="15.75" customHeight="1">
      <c r="A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</row>
    <row r="822" ht="15.75" customHeight="1">
      <c r="A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</row>
    <row r="823" ht="15.75" customHeight="1">
      <c r="A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</row>
    <row r="824" ht="15.75" customHeight="1">
      <c r="A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</row>
    <row r="825" ht="15.75" customHeight="1">
      <c r="A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</row>
    <row r="826" ht="15.75" customHeight="1">
      <c r="A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</row>
    <row r="827" ht="15.75" customHeight="1">
      <c r="A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</row>
    <row r="828" ht="15.75" customHeight="1">
      <c r="A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</row>
    <row r="829" ht="15.75" customHeight="1">
      <c r="A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</row>
    <row r="830" ht="15.75" customHeight="1">
      <c r="A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</row>
    <row r="831" ht="15.75" customHeight="1">
      <c r="A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</row>
    <row r="832" ht="15.75" customHeight="1">
      <c r="A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</row>
    <row r="833" ht="15.75" customHeight="1">
      <c r="A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</row>
    <row r="834" ht="15.75" customHeight="1">
      <c r="A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</row>
    <row r="835" ht="15.75" customHeight="1">
      <c r="A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</row>
    <row r="836" ht="15.75" customHeight="1">
      <c r="A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</row>
    <row r="837" ht="15.75" customHeight="1">
      <c r="A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</row>
    <row r="838" ht="15.75" customHeight="1">
      <c r="A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</row>
    <row r="839" ht="15.75" customHeight="1">
      <c r="A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</row>
    <row r="840" ht="15.75" customHeight="1">
      <c r="A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</row>
    <row r="841" ht="15.75" customHeight="1">
      <c r="A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</row>
    <row r="842" ht="15.75" customHeight="1">
      <c r="A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</row>
    <row r="843" ht="15.75" customHeight="1">
      <c r="A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</row>
    <row r="844" ht="15.75" customHeight="1">
      <c r="A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</row>
    <row r="845" ht="15.75" customHeight="1">
      <c r="A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</row>
    <row r="846" ht="15.75" customHeight="1">
      <c r="A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</row>
    <row r="847" ht="15.75" customHeight="1">
      <c r="A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</row>
    <row r="848" ht="15.75" customHeight="1">
      <c r="A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</row>
    <row r="849" ht="15.75" customHeight="1">
      <c r="A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</row>
    <row r="850" ht="15.75" customHeight="1">
      <c r="A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</row>
    <row r="851" ht="15.75" customHeight="1">
      <c r="A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</row>
    <row r="852" ht="15.75" customHeight="1">
      <c r="A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</row>
    <row r="853" ht="15.75" customHeight="1">
      <c r="A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</row>
    <row r="854" ht="15.75" customHeight="1">
      <c r="A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</row>
    <row r="855" ht="15.75" customHeight="1">
      <c r="A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</row>
    <row r="856" ht="15.75" customHeight="1">
      <c r="A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</row>
    <row r="857" ht="15.75" customHeight="1">
      <c r="A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</row>
    <row r="858" ht="15.75" customHeight="1">
      <c r="A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</row>
    <row r="859" ht="15.75" customHeight="1">
      <c r="A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</row>
    <row r="860" ht="15.75" customHeight="1">
      <c r="A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</row>
    <row r="861" ht="15.75" customHeight="1">
      <c r="A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</row>
    <row r="862" ht="15.75" customHeight="1">
      <c r="A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</row>
    <row r="863" ht="15.75" customHeight="1">
      <c r="A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</row>
    <row r="864" ht="15.75" customHeight="1">
      <c r="A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</row>
    <row r="865" ht="15.75" customHeight="1">
      <c r="A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</row>
    <row r="866" ht="15.75" customHeight="1">
      <c r="A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</row>
    <row r="867" ht="15.75" customHeight="1">
      <c r="A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</row>
    <row r="868" ht="15.75" customHeight="1">
      <c r="A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</row>
    <row r="869" ht="15.75" customHeight="1">
      <c r="A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</row>
    <row r="870" ht="15.75" customHeight="1">
      <c r="A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</row>
    <row r="871" ht="15.75" customHeight="1">
      <c r="A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</row>
    <row r="872" ht="15.75" customHeight="1">
      <c r="A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</row>
    <row r="873" ht="15.75" customHeight="1">
      <c r="A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</row>
    <row r="874" ht="15.75" customHeight="1">
      <c r="A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</row>
    <row r="875" ht="15.75" customHeight="1">
      <c r="A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</row>
    <row r="876" ht="15.75" customHeight="1">
      <c r="A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</row>
    <row r="877" ht="15.75" customHeight="1">
      <c r="A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</row>
    <row r="878" ht="15.75" customHeight="1">
      <c r="A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</row>
    <row r="879" ht="15.75" customHeight="1">
      <c r="A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</row>
    <row r="880" ht="15.75" customHeight="1">
      <c r="A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</row>
    <row r="881" ht="15.75" customHeight="1">
      <c r="A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</row>
    <row r="882" ht="15.75" customHeight="1">
      <c r="A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</row>
    <row r="883" ht="15.75" customHeight="1">
      <c r="A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</row>
    <row r="884" ht="15.75" customHeight="1">
      <c r="A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</row>
    <row r="885" ht="15.75" customHeight="1">
      <c r="A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</row>
    <row r="886" ht="15.75" customHeight="1">
      <c r="A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</row>
    <row r="887" ht="15.75" customHeight="1">
      <c r="A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</row>
    <row r="888" ht="15.75" customHeight="1">
      <c r="A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</row>
    <row r="889" ht="15.75" customHeight="1">
      <c r="A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</row>
    <row r="890" ht="15.75" customHeight="1">
      <c r="A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</row>
    <row r="891" ht="15.75" customHeight="1">
      <c r="A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</row>
    <row r="892" ht="15.75" customHeight="1">
      <c r="A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</row>
    <row r="893" ht="15.75" customHeight="1">
      <c r="A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</row>
    <row r="894" ht="15.75" customHeight="1">
      <c r="A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</row>
    <row r="895" ht="15.75" customHeight="1">
      <c r="A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</row>
    <row r="896" ht="15.75" customHeight="1">
      <c r="A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</row>
    <row r="897" ht="15.75" customHeight="1">
      <c r="A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</row>
    <row r="898" ht="15.75" customHeight="1">
      <c r="A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</row>
    <row r="899" ht="15.75" customHeight="1">
      <c r="A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</row>
    <row r="900" ht="15.75" customHeight="1">
      <c r="A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</row>
    <row r="901" ht="15.75" customHeight="1">
      <c r="A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</row>
    <row r="902" ht="15.75" customHeight="1">
      <c r="A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</row>
    <row r="903" ht="15.75" customHeight="1">
      <c r="A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</row>
    <row r="904" ht="15.75" customHeight="1">
      <c r="A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</row>
    <row r="905" ht="15.75" customHeight="1">
      <c r="A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</row>
    <row r="906" ht="15.75" customHeight="1">
      <c r="A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</row>
    <row r="907" ht="15.75" customHeight="1">
      <c r="A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</row>
    <row r="908" ht="15.75" customHeight="1">
      <c r="A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</row>
    <row r="909" ht="15.75" customHeight="1">
      <c r="A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</row>
    <row r="910" ht="15.75" customHeight="1">
      <c r="A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</row>
    <row r="911" ht="15.75" customHeight="1">
      <c r="A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</row>
    <row r="912" ht="15.75" customHeight="1">
      <c r="A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</row>
    <row r="913" ht="15.75" customHeight="1">
      <c r="A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</row>
    <row r="914" ht="15.75" customHeight="1">
      <c r="A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</row>
    <row r="915" ht="15.75" customHeight="1">
      <c r="A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</row>
    <row r="916" ht="15.75" customHeight="1">
      <c r="A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</row>
    <row r="917" ht="15.75" customHeight="1">
      <c r="A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</row>
    <row r="918" ht="15.75" customHeight="1">
      <c r="A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</row>
    <row r="919" ht="15.75" customHeight="1">
      <c r="A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</row>
    <row r="920" ht="15.75" customHeight="1">
      <c r="A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</row>
    <row r="921" ht="15.75" customHeight="1">
      <c r="A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</row>
    <row r="922" ht="15.75" customHeight="1">
      <c r="A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</row>
    <row r="923" ht="15.75" customHeight="1">
      <c r="A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</row>
    <row r="924" ht="15.75" customHeight="1">
      <c r="A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</row>
    <row r="925" ht="15.75" customHeight="1">
      <c r="A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</row>
    <row r="926" ht="15.75" customHeight="1">
      <c r="A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</row>
    <row r="927" ht="15.75" customHeight="1">
      <c r="A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</row>
    <row r="928" ht="15.75" customHeight="1">
      <c r="A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</row>
    <row r="929" ht="15.75" customHeight="1">
      <c r="A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</row>
    <row r="930" ht="15.75" customHeight="1">
      <c r="A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</row>
    <row r="931" ht="15.75" customHeight="1">
      <c r="A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</row>
    <row r="932" ht="15.75" customHeight="1">
      <c r="A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</row>
    <row r="933" ht="15.75" customHeight="1">
      <c r="A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</row>
    <row r="934" ht="15.75" customHeight="1">
      <c r="A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</row>
    <row r="935" ht="15.75" customHeight="1">
      <c r="A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</row>
    <row r="936" ht="15.75" customHeight="1">
      <c r="A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</row>
    <row r="937" ht="15.75" customHeight="1">
      <c r="A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</row>
    <row r="938" ht="15.75" customHeight="1">
      <c r="A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</row>
    <row r="939" ht="15.75" customHeight="1">
      <c r="A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</row>
    <row r="940" ht="15.75" customHeight="1">
      <c r="A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</row>
    <row r="941" ht="15.75" customHeight="1">
      <c r="A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</row>
    <row r="942" ht="15.75" customHeight="1">
      <c r="A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</row>
    <row r="943" ht="15.75" customHeight="1">
      <c r="A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</row>
    <row r="944" ht="15.75" customHeight="1">
      <c r="A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</row>
    <row r="945" ht="15.75" customHeight="1">
      <c r="A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</row>
    <row r="946" ht="15.75" customHeight="1">
      <c r="A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</row>
    <row r="947" ht="15.75" customHeight="1">
      <c r="A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</row>
    <row r="948" ht="15.75" customHeight="1">
      <c r="A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</row>
    <row r="949" ht="15.75" customHeight="1">
      <c r="A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</row>
    <row r="950" ht="15.75" customHeight="1">
      <c r="A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</row>
    <row r="951" ht="15.75" customHeight="1">
      <c r="A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</row>
    <row r="952" ht="15.75" customHeight="1">
      <c r="A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</row>
    <row r="953" ht="15.75" customHeight="1">
      <c r="A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</row>
    <row r="954" ht="15.75" customHeight="1">
      <c r="A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</row>
    <row r="955" ht="15.75" customHeight="1">
      <c r="A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</row>
    <row r="956" ht="15.75" customHeight="1">
      <c r="A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</row>
    <row r="957" ht="15.75" customHeight="1">
      <c r="A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</row>
    <row r="958" ht="15.75" customHeight="1">
      <c r="A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</row>
    <row r="959" ht="15.75" customHeight="1">
      <c r="A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</row>
    <row r="960" ht="15.75" customHeight="1">
      <c r="A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</row>
    <row r="961" ht="15.75" customHeight="1">
      <c r="A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</row>
    <row r="962" ht="15.75" customHeight="1">
      <c r="A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</row>
    <row r="963" ht="15.75" customHeight="1">
      <c r="A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</row>
    <row r="964" ht="15.75" customHeight="1">
      <c r="A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</row>
    <row r="965" ht="15.75" customHeight="1">
      <c r="A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</row>
    <row r="966" ht="15.75" customHeight="1">
      <c r="A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</row>
    <row r="967" ht="15.75" customHeight="1">
      <c r="A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</row>
    <row r="968" ht="15.75" customHeight="1">
      <c r="A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</row>
    <row r="969" ht="15.75" customHeight="1">
      <c r="A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</row>
    <row r="970" ht="15.75" customHeight="1">
      <c r="A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</row>
    <row r="971" ht="15.75" customHeight="1">
      <c r="A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</row>
    <row r="972" ht="15.75" customHeight="1">
      <c r="A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</row>
    <row r="973" ht="15.75" customHeight="1">
      <c r="A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</row>
    <row r="974" ht="15.75" customHeight="1">
      <c r="A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</row>
    <row r="975" ht="15.75" customHeight="1">
      <c r="A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</row>
    <row r="976" ht="15.75" customHeight="1">
      <c r="A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</row>
    <row r="977" ht="15.75" customHeight="1">
      <c r="A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</row>
    <row r="978" ht="15.75" customHeight="1">
      <c r="A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</row>
    <row r="979" ht="15.75" customHeight="1">
      <c r="A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</row>
    <row r="980" ht="15.75" customHeight="1">
      <c r="A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</row>
    <row r="981" ht="15.75" customHeight="1">
      <c r="A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</row>
    <row r="982" ht="15.75" customHeight="1">
      <c r="A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</row>
    <row r="983" ht="15.75" customHeight="1">
      <c r="A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</row>
    <row r="984" ht="15.75" customHeight="1">
      <c r="A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</row>
    <row r="985" ht="15.75" customHeight="1">
      <c r="A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</row>
    <row r="986" ht="15.75" customHeight="1">
      <c r="A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</row>
    <row r="987" ht="15.75" customHeight="1">
      <c r="A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</row>
    <row r="988" ht="15.75" customHeight="1">
      <c r="A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</row>
    <row r="989" ht="15.75" customHeight="1">
      <c r="A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</row>
    <row r="990" ht="15.75" customHeight="1">
      <c r="A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</row>
    <row r="991" ht="15.75" customHeight="1">
      <c r="A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</row>
    <row r="992" ht="15.75" customHeight="1">
      <c r="A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</row>
    <row r="993" ht="15.75" customHeight="1">
      <c r="A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</row>
    <row r="994" ht="15.75" customHeight="1">
      <c r="A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</row>
    <row r="995" ht="15.75" customHeight="1">
      <c r="A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</row>
    <row r="996" ht="15.75" customHeight="1">
      <c r="A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</row>
    <row r="997" ht="15.75" customHeight="1">
      <c r="A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</row>
    <row r="998" ht="15.75" customHeight="1">
      <c r="A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</row>
    <row r="999" ht="15.75" customHeight="1">
      <c r="A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</row>
    <row r="1000" ht="15.75" customHeight="1">
      <c r="A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</row>
  </sheetData>
  <mergeCells count="1">
    <mergeCell ref="B5:F5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/>
  <cols>
    <col customWidth="1" min="1" max="1" width="42.0"/>
    <col customWidth="1" min="2" max="2" width="15.38"/>
    <col customWidth="1" min="3" max="3" width="15.63"/>
    <col customWidth="1" min="4" max="6" width="14.63"/>
    <col customWidth="1" min="7" max="18" width="10.63" outlineLevel="1"/>
    <col customWidth="1" min="19" max="19" width="10.63"/>
    <col customWidth="1" min="20" max="31" width="10.63" outlineLevel="1"/>
    <col customWidth="1" min="32" max="32" width="10.63"/>
    <col customWidth="1" min="33" max="44" width="10.63" outlineLevel="1"/>
    <col customWidth="1" min="45" max="46" width="10.63"/>
    <col customWidth="1" min="47" max="47" width="10.38"/>
    <col customWidth="1" min="48" max="48" width="11.13"/>
    <col customWidth="1" min="49" max="66" width="12.0"/>
  </cols>
  <sheetData>
    <row r="1" ht="15.0" customHeight="1">
      <c r="A1" s="1" t="s">
        <v>0</v>
      </c>
      <c r="B1" s="1"/>
      <c r="C1" s="1"/>
      <c r="D1" s="1"/>
      <c r="E1" s="1"/>
      <c r="F1" s="1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</row>
    <row r="2" ht="15.0" customHeight="1">
      <c r="A2" s="61" t="s">
        <v>464</v>
      </c>
      <c r="B2" s="1"/>
      <c r="C2" s="1"/>
      <c r="D2" s="209"/>
      <c r="E2" s="1"/>
      <c r="F2" s="1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</row>
    <row r="3" ht="15.0" customHeight="1">
      <c r="A3" s="62" t="s">
        <v>60</v>
      </c>
      <c r="B3" s="210"/>
      <c r="C3" s="1"/>
      <c r="D3" s="1"/>
      <c r="E3" s="1"/>
      <c r="F3" s="1"/>
      <c r="G3" s="84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</row>
    <row r="4" ht="15.0" customHeight="1">
      <c r="A4" s="101"/>
      <c r="B4" s="1"/>
      <c r="C4" s="1"/>
      <c r="D4" s="1"/>
      <c r="E4" s="1"/>
      <c r="F4" s="1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</row>
    <row r="5" ht="15.0" customHeight="1">
      <c r="A5" s="40"/>
      <c r="B5" s="68" t="s">
        <v>82</v>
      </c>
      <c r="C5" s="69"/>
      <c r="D5" s="69"/>
      <c r="E5" s="69"/>
      <c r="F5" s="69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</row>
    <row r="6" ht="15.0" customHeight="1">
      <c r="A6" s="70"/>
      <c r="B6" s="6">
        <v>2022.0</v>
      </c>
      <c r="C6" s="6">
        <v>2023.0</v>
      </c>
      <c r="D6" s="6">
        <v>2024.0</v>
      </c>
      <c r="E6" s="6">
        <v>2025.0</v>
      </c>
      <c r="F6" s="6">
        <v>2026.0</v>
      </c>
      <c r="G6" s="7">
        <v>44562.0</v>
      </c>
      <c r="H6" s="7">
        <v>44593.0</v>
      </c>
      <c r="I6" s="7">
        <v>44621.0</v>
      </c>
      <c r="J6" s="7">
        <v>44652.0</v>
      </c>
      <c r="K6" s="7">
        <v>44682.0</v>
      </c>
      <c r="L6" s="7">
        <v>44713.0</v>
      </c>
      <c r="M6" s="7">
        <v>44743.0</v>
      </c>
      <c r="N6" s="7">
        <v>44774.0</v>
      </c>
      <c r="O6" s="7">
        <v>44805.0</v>
      </c>
      <c r="P6" s="7">
        <v>44835.0</v>
      </c>
      <c r="Q6" s="7">
        <v>44866.0</v>
      </c>
      <c r="R6" s="7">
        <v>44896.0</v>
      </c>
      <c r="S6" s="7">
        <v>44927.0</v>
      </c>
      <c r="T6" s="7">
        <v>44958.0</v>
      </c>
      <c r="U6" s="7">
        <v>44986.0</v>
      </c>
      <c r="V6" s="7">
        <v>45017.0</v>
      </c>
      <c r="W6" s="7">
        <v>45047.0</v>
      </c>
      <c r="X6" s="7">
        <v>45078.0</v>
      </c>
      <c r="Y6" s="7">
        <v>45108.0</v>
      </c>
      <c r="Z6" s="7">
        <v>45139.0</v>
      </c>
      <c r="AA6" s="7">
        <v>45170.0</v>
      </c>
      <c r="AB6" s="7">
        <v>45200.0</v>
      </c>
      <c r="AC6" s="7">
        <v>45231.0</v>
      </c>
      <c r="AD6" s="7">
        <v>45261.0</v>
      </c>
      <c r="AE6" s="7">
        <v>45292.0</v>
      </c>
      <c r="AF6" s="7">
        <v>45323.0</v>
      </c>
      <c r="AG6" s="7">
        <v>45352.0</v>
      </c>
      <c r="AH6" s="7">
        <v>45383.0</v>
      </c>
      <c r="AI6" s="7">
        <v>45413.0</v>
      </c>
      <c r="AJ6" s="7">
        <v>45444.0</v>
      </c>
      <c r="AK6" s="7">
        <v>45474.0</v>
      </c>
      <c r="AL6" s="7">
        <v>45505.0</v>
      </c>
      <c r="AM6" s="7">
        <v>45536.0</v>
      </c>
      <c r="AN6" s="7">
        <v>45566.0</v>
      </c>
      <c r="AO6" s="7">
        <v>45597.0</v>
      </c>
      <c r="AP6" s="7">
        <v>45627.0</v>
      </c>
      <c r="AQ6" s="7">
        <v>45658.0</v>
      </c>
      <c r="AR6" s="7">
        <v>45689.0</v>
      </c>
      <c r="AS6" s="7">
        <v>45717.0</v>
      </c>
      <c r="AT6" s="7">
        <v>45748.0</v>
      </c>
      <c r="AU6" s="7">
        <v>45778.0</v>
      </c>
      <c r="AV6" s="7">
        <v>45809.0</v>
      </c>
      <c r="AW6" s="7">
        <v>45839.0</v>
      </c>
      <c r="AX6" s="7">
        <v>45870.0</v>
      </c>
      <c r="AY6" s="7">
        <v>45901.0</v>
      </c>
      <c r="AZ6" s="7">
        <v>45931.0</v>
      </c>
      <c r="BA6" s="7">
        <v>45962.0</v>
      </c>
      <c r="BB6" s="7">
        <v>45992.0</v>
      </c>
      <c r="BC6" s="7">
        <v>46023.0</v>
      </c>
      <c r="BD6" s="7">
        <v>46054.0</v>
      </c>
      <c r="BE6" s="7">
        <v>46082.0</v>
      </c>
      <c r="BF6" s="7">
        <v>46113.0</v>
      </c>
      <c r="BG6" s="7">
        <v>46143.0</v>
      </c>
      <c r="BH6" s="7">
        <v>46174.0</v>
      </c>
      <c r="BI6" s="7">
        <v>46204.0</v>
      </c>
      <c r="BJ6" s="7">
        <v>46235.0</v>
      </c>
      <c r="BK6" s="7">
        <v>46266.0</v>
      </c>
      <c r="BL6" s="7">
        <v>46296.0</v>
      </c>
      <c r="BM6" s="7">
        <v>46327.0</v>
      </c>
      <c r="BN6" s="7">
        <v>46357.0</v>
      </c>
    </row>
    <row r="7" ht="15.0" customHeight="1">
      <c r="A7" s="118" t="s">
        <v>465</v>
      </c>
      <c r="B7" s="119"/>
      <c r="C7" s="119"/>
      <c r="D7" s="119"/>
      <c r="E7" s="119"/>
      <c r="F7" s="119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12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12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121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</row>
    <row r="8" ht="15.0" customHeight="1">
      <c r="A8" s="11" t="s">
        <v>466</v>
      </c>
      <c r="B8" s="172">
        <f t="shared" ref="B8:B12" si="1">SUM(G8:R8)</f>
        <v>5958046.5</v>
      </c>
      <c r="C8" s="172">
        <f t="shared" ref="C8:C12" si="2">SUM(S8:AD8)</f>
        <v>10058291.25</v>
      </c>
      <c r="D8" s="172">
        <f t="shared" ref="D8:D12" si="3">SUM(AE8:AP8)</f>
        <v>14288605.69</v>
      </c>
      <c r="E8" s="172">
        <f t="shared" ref="E8:E12" si="4">SUM(AQ8:BB8)</f>
        <v>20490067.2</v>
      </c>
      <c r="F8" s="172">
        <f t="shared" ref="F8:F12" si="5">SUM(BC8:BN8)</f>
        <v>28360839.15</v>
      </c>
      <c r="G8" s="12">
        <f>+'Sales Forecast'!H29*Assumptions!$B$23</f>
        <v>28021</v>
      </c>
      <c r="H8" s="12">
        <f>+'Sales Forecast'!I29*Assumptions!$B$23</f>
        <v>161084</v>
      </c>
      <c r="I8" s="12">
        <f>+'Sales Forecast'!J29*Assumptions!$B$23</f>
        <v>336231</v>
      </c>
      <c r="J8" s="12">
        <f>+'Sales Forecast'!K29*Assumptions!$B$23</f>
        <v>434430.5</v>
      </c>
      <c r="K8" s="12">
        <f>+'Sales Forecast'!L29*Assumptions!$B$23</f>
        <v>574682.5</v>
      </c>
      <c r="L8" s="12">
        <f>+'Sales Forecast'!M29*Assumptions!$B$23</f>
        <v>588955.5</v>
      </c>
      <c r="M8" s="12">
        <f>+'Sales Forecast'!N29*Assumptions!$B$23</f>
        <v>603249.5</v>
      </c>
      <c r="N8" s="12">
        <f>+'Sales Forecast'!O29*Assumptions!$B$23</f>
        <v>617564.5</v>
      </c>
      <c r="O8" s="12">
        <f>+'Sales Forecast'!P29*Assumptions!$B$23</f>
        <v>631900.5</v>
      </c>
      <c r="P8" s="12">
        <f>+'Sales Forecast'!Q29*Assumptions!$B$23</f>
        <v>646257.5</v>
      </c>
      <c r="Q8" s="12">
        <f>+'Sales Forecast'!R29*Assumptions!$B$23</f>
        <v>660635.5</v>
      </c>
      <c r="R8" s="12">
        <f>+'Sales Forecast'!S29*Assumptions!$B$23</f>
        <v>675034.5</v>
      </c>
      <c r="S8" s="12">
        <f>+'Sales Forecast'!T29*Assumptions!$B$24</f>
        <v>686696.4</v>
      </c>
      <c r="T8" s="12">
        <f>+'Sales Forecast'!U29*Assumptions!$B$24</f>
        <v>707198.4</v>
      </c>
      <c r="U8" s="12">
        <f>+'Sales Forecast'!V29*Assumptions!$B$24</f>
        <v>727710.45</v>
      </c>
      <c r="V8" s="12">
        <f>+'Sales Forecast'!W29*Assumptions!$B$24</f>
        <v>748232.55</v>
      </c>
      <c r="W8" s="12">
        <f>+'Sales Forecast'!X29*Assumptions!$B$24</f>
        <v>768764.7</v>
      </c>
      <c r="X8" s="12">
        <f>+'Sales Forecast'!Y29*Assumptions!$B$24</f>
        <v>849616.95</v>
      </c>
      <c r="Y8" s="12">
        <f>+'Sales Forecast'!Z29*Assumptions!$B$24</f>
        <v>870179.25</v>
      </c>
      <c r="Z8" s="12">
        <f>+'Sales Forecast'!AA29*Assumptions!$B$24</f>
        <v>890751.6</v>
      </c>
      <c r="AA8" s="12">
        <f>+'Sales Forecast'!AB29*Assumptions!$B$24</f>
        <v>911334</v>
      </c>
      <c r="AB8" s="12">
        <f>+'Sales Forecast'!AC29*Assumptions!$B$24</f>
        <v>931926.45</v>
      </c>
      <c r="AC8" s="12">
        <f>+'Sales Forecast'!AD29*Assumptions!$B$24</f>
        <v>952528.95</v>
      </c>
      <c r="AD8" s="12">
        <f>+'Sales Forecast'!AE29*Assumptions!$B$24</f>
        <v>1013351.55</v>
      </c>
      <c r="AE8" s="12">
        <f>+'Sales Forecast'!AF29*Assumptions!$B$25</f>
        <v>1100808.1</v>
      </c>
      <c r="AF8" s="12">
        <f>+'Sales Forecast'!AG29*Assumptions!$B$25</f>
        <v>1178476.713</v>
      </c>
      <c r="AG8" s="12">
        <f>+'Sales Forecast'!AH29*Assumptions!$B$25</f>
        <v>1198329.963</v>
      </c>
      <c r="AH8" s="12">
        <f>+'Sales Forecast'!AI29*Assumptions!$B$25</f>
        <v>1198908.213</v>
      </c>
      <c r="AI8" s="12">
        <f>+'Sales Forecast'!AJ29*Assumptions!$B$25</f>
        <v>1199486.463</v>
      </c>
      <c r="AJ8" s="12">
        <f>+'Sales Forecast'!AK29*Assumptions!$B$25</f>
        <v>1200064.713</v>
      </c>
      <c r="AK8" s="12">
        <f>+'Sales Forecast'!AL29*Assumptions!$B$25</f>
        <v>1200642.963</v>
      </c>
      <c r="AL8" s="12">
        <f>+'Sales Forecast'!AM29*Assumptions!$B$25</f>
        <v>1201221.213</v>
      </c>
      <c r="AM8" s="12">
        <f>+'Sales Forecast'!AN29*Assumptions!$B$25</f>
        <v>1201799.463</v>
      </c>
      <c r="AN8" s="12">
        <f>+'Sales Forecast'!AO29*Assumptions!$B$25</f>
        <v>1202377.713</v>
      </c>
      <c r="AO8" s="12">
        <f>+'Sales Forecast'!AP29*Assumptions!$B$25</f>
        <v>1202955.963</v>
      </c>
      <c r="AP8" s="12">
        <f>+'Sales Forecast'!AQ29*Assumptions!$B$25</f>
        <v>1203534.213</v>
      </c>
      <c r="AQ8" s="12">
        <f>+'Sales Forecast'!AR29*Assumptions!$B$26</f>
        <v>1327475.2</v>
      </c>
      <c r="AR8" s="12">
        <f>+'Sales Forecast'!AS29*Assumptions!$B$26</f>
        <v>1443328</v>
      </c>
      <c r="AS8" s="12">
        <f>+'Sales Forecast'!AT29*Assumptions!$B$26</f>
        <v>1565619.2</v>
      </c>
      <c r="AT8" s="12">
        <f>+'Sales Forecast'!AU29*Assumptions!$B$26</f>
        <v>1687948.8</v>
      </c>
      <c r="AU8" s="12">
        <f>+'Sales Forecast'!AV29*Assumptions!$B$26</f>
        <v>1771907.2</v>
      </c>
      <c r="AV8" s="12">
        <f>+'Sales Forecast'!AW29*Assumptions!$B$26</f>
        <v>1772665.6</v>
      </c>
      <c r="AW8" s="12">
        <f>+'Sales Forecast'!AX29*Assumptions!$B$26</f>
        <v>1818243.2</v>
      </c>
      <c r="AX8" s="12">
        <f>+'Sales Forecast'!AY29*Assumptions!$B$26</f>
        <v>1819020.8</v>
      </c>
      <c r="AY8" s="12">
        <f>+'Sales Forecast'!AZ29*Assumptions!$B$26</f>
        <v>1819798.4</v>
      </c>
      <c r="AZ8" s="12">
        <f>+'Sales Forecast'!BA29*Assumptions!$B$26</f>
        <v>1820576</v>
      </c>
      <c r="BA8" s="12">
        <f>+'Sales Forecast'!BB29*Assumptions!$B$26</f>
        <v>1821353.6</v>
      </c>
      <c r="BB8" s="12">
        <f>+'Sales Forecast'!BC29*Assumptions!$B$26</f>
        <v>1822131.2</v>
      </c>
      <c r="BC8" s="12">
        <f>+'Sales Forecast'!BD29*Assumptions!$B$27</f>
        <v>1857454.2</v>
      </c>
      <c r="BD8" s="12">
        <f>+'Sales Forecast'!BE29*Assumptions!$B$27</f>
        <v>1977985.8</v>
      </c>
      <c r="BE8" s="12">
        <f>+'Sales Forecast'!BF29*Assumptions!$B$27</f>
        <v>2022936.3</v>
      </c>
      <c r="BF8" s="12">
        <f>+'Sales Forecast'!BG29*Assumptions!$B$27</f>
        <v>2143524.6</v>
      </c>
      <c r="BG8" s="12">
        <f>+'Sales Forecast'!BH29*Assumptions!$B$27</f>
        <v>2207441.25</v>
      </c>
      <c r="BH8" s="12">
        <f>+'Sales Forecast'!BI29*Assumptions!$B$27</f>
        <v>2309186.25</v>
      </c>
      <c r="BI8" s="12">
        <f>+'Sales Forecast'!BJ29*Assumptions!$B$27</f>
        <v>2373159.6</v>
      </c>
      <c r="BJ8" s="12">
        <f>+'Sales Forecast'!BK29*Assumptions!$B$27</f>
        <v>2493870.75</v>
      </c>
      <c r="BK8" s="12">
        <f>+'Sales Forecast'!BL29*Assumptions!$B$27</f>
        <v>2539000.8</v>
      </c>
      <c r="BL8" s="12">
        <f>+'Sales Forecast'!BM29*Assumptions!$B$27</f>
        <v>2659768.65</v>
      </c>
      <c r="BM8" s="12">
        <f>+'Sales Forecast'!BN29*Assumptions!$B$27</f>
        <v>2837283.75</v>
      </c>
      <c r="BN8" s="12">
        <f>+'Sales Forecast'!BO29*Assumptions!$B$27</f>
        <v>2939227.2</v>
      </c>
    </row>
    <row r="9" ht="15.0" customHeight="1">
      <c r="A9" s="11" t="s">
        <v>5</v>
      </c>
      <c r="B9" s="172">
        <f t="shared" si="1"/>
        <v>0</v>
      </c>
      <c r="C9" s="172">
        <f t="shared" si="2"/>
        <v>0</v>
      </c>
      <c r="D9" s="172">
        <f t="shared" si="3"/>
        <v>0</v>
      </c>
      <c r="E9" s="172">
        <f t="shared" si="4"/>
        <v>0</v>
      </c>
      <c r="F9" s="172">
        <f t="shared" si="5"/>
        <v>0</v>
      </c>
      <c r="G9" s="12">
        <v>0.0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2">
        <v>0.0</v>
      </c>
      <c r="AA9" s="12">
        <v>0.0</v>
      </c>
      <c r="AB9" s="12">
        <v>0.0</v>
      </c>
      <c r="AC9" s="12">
        <v>0.0</v>
      </c>
      <c r="AD9" s="12">
        <v>0.0</v>
      </c>
      <c r="AE9" s="12">
        <v>0.0</v>
      </c>
      <c r="AF9" s="12">
        <v>0.0</v>
      </c>
      <c r="AG9" s="12">
        <v>0.0</v>
      </c>
      <c r="AH9" s="12">
        <v>0.0</v>
      </c>
      <c r="AI9" s="12">
        <v>0.0</v>
      </c>
      <c r="AJ9" s="12">
        <v>0.0</v>
      </c>
      <c r="AK9" s="12">
        <v>0.0</v>
      </c>
      <c r="AL9" s="12">
        <v>0.0</v>
      </c>
      <c r="AM9" s="12">
        <v>0.0</v>
      </c>
      <c r="AN9" s="12">
        <v>0.0</v>
      </c>
      <c r="AO9" s="12">
        <v>0.0</v>
      </c>
      <c r="AP9" s="12">
        <v>0.0</v>
      </c>
      <c r="AQ9" s="12">
        <v>0.0</v>
      </c>
      <c r="AR9" s="12">
        <v>0.0</v>
      </c>
      <c r="AS9" s="12">
        <v>0.0</v>
      </c>
      <c r="AT9" s="12">
        <v>0.0</v>
      </c>
      <c r="AU9" s="12">
        <v>0.0</v>
      </c>
      <c r="AV9" s="12">
        <v>0.0</v>
      </c>
      <c r="AW9" s="12">
        <v>0.0</v>
      </c>
      <c r="AX9" s="12">
        <v>0.0</v>
      </c>
      <c r="AY9" s="12">
        <v>0.0</v>
      </c>
      <c r="AZ9" s="12">
        <v>0.0</v>
      </c>
      <c r="BA9" s="12">
        <v>0.0</v>
      </c>
      <c r="BB9" s="12">
        <v>0.0</v>
      </c>
      <c r="BC9" s="12">
        <v>0.0</v>
      </c>
      <c r="BD9" s="12">
        <v>0.0</v>
      </c>
      <c r="BE9" s="12">
        <v>0.0</v>
      </c>
      <c r="BF9" s="12">
        <v>0.0</v>
      </c>
      <c r="BG9" s="12">
        <v>0.0</v>
      </c>
      <c r="BH9" s="12">
        <v>0.0</v>
      </c>
      <c r="BI9" s="12">
        <v>0.0</v>
      </c>
      <c r="BJ9" s="12">
        <v>0.0</v>
      </c>
      <c r="BK9" s="12">
        <v>0.0</v>
      </c>
      <c r="BL9" s="12">
        <v>0.0</v>
      </c>
      <c r="BM9" s="12">
        <v>0.0</v>
      </c>
      <c r="BN9" s="12">
        <v>0.0</v>
      </c>
    </row>
    <row r="10" ht="15.0" customHeight="1">
      <c r="A10" s="11" t="s">
        <v>5</v>
      </c>
      <c r="B10" s="172">
        <f t="shared" si="1"/>
        <v>0</v>
      </c>
      <c r="C10" s="172">
        <f t="shared" si="2"/>
        <v>0</v>
      </c>
      <c r="D10" s="172">
        <f t="shared" si="3"/>
        <v>0</v>
      </c>
      <c r="E10" s="172">
        <f t="shared" si="4"/>
        <v>0</v>
      </c>
      <c r="F10" s="172">
        <f t="shared" si="5"/>
        <v>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2">
        <v>0.0</v>
      </c>
      <c r="AA10" s="12">
        <v>0.0</v>
      </c>
      <c r="AB10" s="12">
        <v>0.0</v>
      </c>
      <c r="AC10" s="12">
        <v>0.0</v>
      </c>
      <c r="AD10" s="12">
        <v>0.0</v>
      </c>
      <c r="AE10" s="12">
        <v>0.0</v>
      </c>
      <c r="AF10" s="12">
        <v>0.0</v>
      </c>
      <c r="AG10" s="12">
        <v>0.0</v>
      </c>
      <c r="AH10" s="12">
        <v>0.0</v>
      </c>
      <c r="AI10" s="12">
        <v>0.0</v>
      </c>
      <c r="AJ10" s="12">
        <v>0.0</v>
      </c>
      <c r="AK10" s="12">
        <v>0.0</v>
      </c>
      <c r="AL10" s="12">
        <v>0.0</v>
      </c>
      <c r="AM10" s="12">
        <v>0.0</v>
      </c>
      <c r="AN10" s="12">
        <v>0.0</v>
      </c>
      <c r="AO10" s="12">
        <v>0.0</v>
      </c>
      <c r="AP10" s="12">
        <v>0.0</v>
      </c>
      <c r="AQ10" s="12">
        <v>0.0</v>
      </c>
      <c r="AR10" s="12">
        <v>0.0</v>
      </c>
      <c r="AS10" s="12">
        <v>0.0</v>
      </c>
      <c r="AT10" s="12">
        <v>0.0</v>
      </c>
      <c r="AU10" s="12">
        <v>0.0</v>
      </c>
      <c r="AV10" s="12">
        <v>0.0</v>
      </c>
      <c r="AW10" s="12">
        <v>0.0</v>
      </c>
      <c r="AX10" s="12">
        <v>0.0</v>
      </c>
      <c r="AY10" s="12">
        <v>0.0</v>
      </c>
      <c r="AZ10" s="12">
        <v>0.0</v>
      </c>
      <c r="BA10" s="12">
        <v>0.0</v>
      </c>
      <c r="BB10" s="12">
        <v>0.0</v>
      </c>
      <c r="BC10" s="12">
        <v>0.0</v>
      </c>
      <c r="BD10" s="12">
        <v>0.0</v>
      </c>
      <c r="BE10" s="12">
        <v>0.0</v>
      </c>
      <c r="BF10" s="12">
        <v>0.0</v>
      </c>
      <c r="BG10" s="12">
        <v>0.0</v>
      </c>
      <c r="BH10" s="12">
        <v>0.0</v>
      </c>
      <c r="BI10" s="12">
        <v>0.0</v>
      </c>
      <c r="BJ10" s="12">
        <v>0.0</v>
      </c>
      <c r="BK10" s="12">
        <v>0.0</v>
      </c>
      <c r="BL10" s="12">
        <v>0.0</v>
      </c>
      <c r="BM10" s="12">
        <v>0.0</v>
      </c>
      <c r="BN10" s="12">
        <v>0.0</v>
      </c>
    </row>
    <row r="11" ht="15.0" customHeight="1">
      <c r="A11" s="11" t="s">
        <v>5</v>
      </c>
      <c r="B11" s="172">
        <f t="shared" si="1"/>
        <v>0</v>
      </c>
      <c r="C11" s="172">
        <f t="shared" si="2"/>
        <v>0</v>
      </c>
      <c r="D11" s="172">
        <f t="shared" si="3"/>
        <v>0</v>
      </c>
      <c r="E11" s="172">
        <f t="shared" si="4"/>
        <v>0</v>
      </c>
      <c r="F11" s="172">
        <f t="shared" si="5"/>
        <v>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2">
        <v>0.0</v>
      </c>
      <c r="AA11" s="12">
        <v>0.0</v>
      </c>
      <c r="AB11" s="12">
        <v>0.0</v>
      </c>
      <c r="AC11" s="12">
        <v>0.0</v>
      </c>
      <c r="AD11" s="12">
        <v>0.0</v>
      </c>
      <c r="AE11" s="12">
        <v>0.0</v>
      </c>
      <c r="AF11" s="12">
        <v>0.0</v>
      </c>
      <c r="AG11" s="12">
        <v>0.0</v>
      </c>
      <c r="AH11" s="12">
        <v>0.0</v>
      </c>
      <c r="AI11" s="12">
        <v>0.0</v>
      </c>
      <c r="AJ11" s="12">
        <v>0.0</v>
      </c>
      <c r="AK11" s="12">
        <v>0.0</v>
      </c>
      <c r="AL11" s="12">
        <v>0.0</v>
      </c>
      <c r="AM11" s="12">
        <v>0.0</v>
      </c>
      <c r="AN11" s="12">
        <v>0.0</v>
      </c>
      <c r="AO11" s="12">
        <v>0.0</v>
      </c>
      <c r="AP11" s="12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2">
        <v>0.0</v>
      </c>
      <c r="AY11" s="12">
        <v>0.0</v>
      </c>
      <c r="AZ11" s="12">
        <v>0.0</v>
      </c>
      <c r="BA11" s="12">
        <v>0.0</v>
      </c>
      <c r="BB11" s="12">
        <v>0.0</v>
      </c>
      <c r="BC11" s="12">
        <v>0.0</v>
      </c>
      <c r="BD11" s="12">
        <v>0.0</v>
      </c>
      <c r="BE11" s="12">
        <v>0.0</v>
      </c>
      <c r="BF11" s="12">
        <v>0.0</v>
      </c>
      <c r="BG11" s="12">
        <v>0.0</v>
      </c>
      <c r="BH11" s="12">
        <v>0.0</v>
      </c>
      <c r="BI11" s="12">
        <v>0.0</v>
      </c>
      <c r="BJ11" s="12">
        <v>0.0</v>
      </c>
      <c r="BK11" s="12">
        <v>0.0</v>
      </c>
      <c r="BL11" s="12">
        <v>0.0</v>
      </c>
      <c r="BM11" s="12">
        <v>0.0</v>
      </c>
      <c r="BN11" s="12">
        <v>0.0</v>
      </c>
    </row>
    <row r="12" ht="15.0" customHeight="1">
      <c r="A12" s="11" t="s">
        <v>5</v>
      </c>
      <c r="B12" s="172">
        <f t="shared" si="1"/>
        <v>0</v>
      </c>
      <c r="C12" s="172">
        <f t="shared" si="2"/>
        <v>0</v>
      </c>
      <c r="D12" s="172">
        <f t="shared" si="3"/>
        <v>0</v>
      </c>
      <c r="E12" s="172">
        <f t="shared" si="4"/>
        <v>0</v>
      </c>
      <c r="F12" s="172">
        <f t="shared" si="5"/>
        <v>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2">
        <v>0.0</v>
      </c>
      <c r="AA12" s="12">
        <v>0.0</v>
      </c>
      <c r="AB12" s="12">
        <v>0.0</v>
      </c>
      <c r="AC12" s="12">
        <v>0.0</v>
      </c>
      <c r="AD12" s="12">
        <v>0.0</v>
      </c>
      <c r="AE12" s="12">
        <v>0.0</v>
      </c>
      <c r="AF12" s="12">
        <v>0.0</v>
      </c>
      <c r="AG12" s="12">
        <v>0.0</v>
      </c>
      <c r="AH12" s="12">
        <v>0.0</v>
      </c>
      <c r="AI12" s="12">
        <v>0.0</v>
      </c>
      <c r="AJ12" s="12">
        <v>0.0</v>
      </c>
      <c r="AK12" s="12">
        <v>0.0</v>
      </c>
      <c r="AL12" s="12">
        <v>0.0</v>
      </c>
      <c r="AM12" s="12">
        <v>0.0</v>
      </c>
      <c r="AN12" s="12">
        <v>0.0</v>
      </c>
      <c r="AO12" s="12">
        <v>0.0</v>
      </c>
      <c r="AP12" s="12">
        <v>0.0</v>
      </c>
      <c r="AQ12" s="12">
        <v>0.0</v>
      </c>
      <c r="AR12" s="12">
        <v>0.0</v>
      </c>
      <c r="AS12" s="12">
        <v>0.0</v>
      </c>
      <c r="AT12" s="12">
        <v>0.0</v>
      </c>
      <c r="AU12" s="12">
        <v>0.0</v>
      </c>
      <c r="AV12" s="12">
        <v>0.0</v>
      </c>
      <c r="AW12" s="12">
        <v>0.0</v>
      </c>
      <c r="AX12" s="12">
        <v>0.0</v>
      </c>
      <c r="AY12" s="12">
        <v>0.0</v>
      </c>
      <c r="AZ12" s="12">
        <v>0.0</v>
      </c>
      <c r="BA12" s="12">
        <v>0.0</v>
      </c>
      <c r="BB12" s="12">
        <v>0.0</v>
      </c>
      <c r="BC12" s="12">
        <v>0.0</v>
      </c>
      <c r="BD12" s="12">
        <v>0.0</v>
      </c>
      <c r="BE12" s="12">
        <v>0.0</v>
      </c>
      <c r="BF12" s="12">
        <v>0.0</v>
      </c>
      <c r="BG12" s="12">
        <v>0.0</v>
      </c>
      <c r="BH12" s="12">
        <v>0.0</v>
      </c>
      <c r="BI12" s="12">
        <v>0.0</v>
      </c>
      <c r="BJ12" s="12">
        <v>0.0</v>
      </c>
      <c r="BK12" s="12">
        <v>0.0</v>
      </c>
      <c r="BL12" s="12">
        <v>0.0</v>
      </c>
      <c r="BM12" s="12">
        <v>0.0</v>
      </c>
      <c r="BN12" s="12">
        <v>0.0</v>
      </c>
    </row>
    <row r="13" ht="15.0" customHeight="1">
      <c r="A13" s="11" t="s">
        <v>467</v>
      </c>
      <c r="B13" s="212">
        <f>Assumptions!B23</f>
        <v>0.7</v>
      </c>
      <c r="C13" s="212">
        <f>Assumptions!B24</f>
        <v>0.67</v>
      </c>
      <c r="D13" s="212">
        <f>Assumptions!B25</f>
        <v>0.6425</v>
      </c>
      <c r="E13" s="212">
        <f>Assumptions!B26</f>
        <v>0.64</v>
      </c>
      <c r="F13" s="212">
        <f>Assumptions!B27</f>
        <v>0.63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2">
        <v>0.0</v>
      </c>
      <c r="AA13" s="12">
        <v>0.0</v>
      </c>
      <c r="AB13" s="12">
        <v>0.0</v>
      </c>
      <c r="AC13" s="12">
        <v>0.0</v>
      </c>
      <c r="AD13" s="12">
        <v>0.0</v>
      </c>
      <c r="AE13" s="12">
        <v>0.0</v>
      </c>
      <c r="AF13" s="12">
        <v>0.0</v>
      </c>
      <c r="AG13" s="12">
        <v>0.0</v>
      </c>
      <c r="AH13" s="12">
        <v>0.0</v>
      </c>
      <c r="AI13" s="12">
        <v>0.0</v>
      </c>
      <c r="AJ13" s="12">
        <v>0.0</v>
      </c>
      <c r="AK13" s="12">
        <v>0.0</v>
      </c>
      <c r="AL13" s="12">
        <v>0.0</v>
      </c>
      <c r="AM13" s="12">
        <v>0.0</v>
      </c>
      <c r="AN13" s="12">
        <v>0.0</v>
      </c>
      <c r="AO13" s="12">
        <v>0.0</v>
      </c>
      <c r="AP13" s="12">
        <v>0.0</v>
      </c>
      <c r="AQ13" s="12">
        <v>0.0</v>
      </c>
      <c r="AR13" s="12">
        <v>0.0</v>
      </c>
      <c r="AS13" s="12">
        <v>0.0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2">
        <v>0.0</v>
      </c>
      <c r="AZ13" s="12">
        <v>0.0</v>
      </c>
      <c r="BA13" s="12">
        <v>0.0</v>
      </c>
      <c r="BB13" s="12">
        <v>0.0</v>
      </c>
      <c r="BC13" s="12">
        <v>0.0</v>
      </c>
      <c r="BD13" s="12">
        <v>0.0</v>
      </c>
      <c r="BE13" s="12">
        <v>0.0</v>
      </c>
      <c r="BF13" s="12">
        <v>0.0</v>
      </c>
      <c r="BG13" s="12">
        <v>0.0</v>
      </c>
      <c r="BH13" s="12">
        <v>0.0</v>
      </c>
      <c r="BI13" s="12">
        <v>0.0</v>
      </c>
      <c r="BJ13" s="12">
        <v>0.0</v>
      </c>
      <c r="BK13" s="12">
        <v>0.0</v>
      </c>
      <c r="BL13" s="12">
        <v>0.0</v>
      </c>
      <c r="BM13" s="12">
        <v>0.0</v>
      </c>
      <c r="BN13" s="12">
        <v>0.0</v>
      </c>
    </row>
    <row r="14" ht="15.0" customHeight="1">
      <c r="A14" s="115" t="s">
        <v>468</v>
      </c>
      <c r="B14" s="213">
        <f t="shared" ref="B14:F14" si="6">SUM(B8:B12)</f>
        <v>5958046.5</v>
      </c>
      <c r="C14" s="213">
        <f t="shared" si="6"/>
        <v>10058291.25</v>
      </c>
      <c r="D14" s="213">
        <f t="shared" si="6"/>
        <v>14288605.69</v>
      </c>
      <c r="E14" s="213">
        <f t="shared" si="6"/>
        <v>20490067.2</v>
      </c>
      <c r="F14" s="213">
        <f t="shared" si="6"/>
        <v>28360839.15</v>
      </c>
      <c r="G14" s="124">
        <f t="shared" ref="G14:BN14" si="7">SUM(G8:G13)</f>
        <v>28021</v>
      </c>
      <c r="H14" s="124">
        <f t="shared" si="7"/>
        <v>161084</v>
      </c>
      <c r="I14" s="124">
        <f t="shared" si="7"/>
        <v>336231</v>
      </c>
      <c r="J14" s="124">
        <f t="shared" si="7"/>
        <v>434430.5</v>
      </c>
      <c r="K14" s="124">
        <f t="shared" si="7"/>
        <v>574682.5</v>
      </c>
      <c r="L14" s="124">
        <f t="shared" si="7"/>
        <v>588955.5</v>
      </c>
      <c r="M14" s="124">
        <f t="shared" si="7"/>
        <v>603249.5</v>
      </c>
      <c r="N14" s="124">
        <f t="shared" si="7"/>
        <v>617564.5</v>
      </c>
      <c r="O14" s="124">
        <f t="shared" si="7"/>
        <v>631900.5</v>
      </c>
      <c r="P14" s="124">
        <f t="shared" si="7"/>
        <v>646257.5</v>
      </c>
      <c r="Q14" s="124">
        <f t="shared" si="7"/>
        <v>660635.5</v>
      </c>
      <c r="R14" s="124">
        <f t="shared" si="7"/>
        <v>675034.5</v>
      </c>
      <c r="S14" s="124">
        <f t="shared" si="7"/>
        <v>686696.4</v>
      </c>
      <c r="T14" s="124">
        <f t="shared" si="7"/>
        <v>707198.4</v>
      </c>
      <c r="U14" s="124">
        <f t="shared" si="7"/>
        <v>727710.45</v>
      </c>
      <c r="V14" s="124">
        <f t="shared" si="7"/>
        <v>748232.55</v>
      </c>
      <c r="W14" s="124">
        <f t="shared" si="7"/>
        <v>768764.7</v>
      </c>
      <c r="X14" s="124">
        <f t="shared" si="7"/>
        <v>849616.95</v>
      </c>
      <c r="Y14" s="124">
        <f t="shared" si="7"/>
        <v>870179.25</v>
      </c>
      <c r="Z14" s="124">
        <f t="shared" si="7"/>
        <v>890751.6</v>
      </c>
      <c r="AA14" s="124">
        <f t="shared" si="7"/>
        <v>911334</v>
      </c>
      <c r="AB14" s="124">
        <f t="shared" si="7"/>
        <v>931926.45</v>
      </c>
      <c r="AC14" s="124">
        <f t="shared" si="7"/>
        <v>952528.95</v>
      </c>
      <c r="AD14" s="124">
        <f t="shared" si="7"/>
        <v>1013351.55</v>
      </c>
      <c r="AE14" s="124">
        <f t="shared" si="7"/>
        <v>1100808.1</v>
      </c>
      <c r="AF14" s="124">
        <f t="shared" si="7"/>
        <v>1178476.713</v>
      </c>
      <c r="AG14" s="124">
        <f t="shared" si="7"/>
        <v>1198329.963</v>
      </c>
      <c r="AH14" s="124">
        <f t="shared" si="7"/>
        <v>1198908.213</v>
      </c>
      <c r="AI14" s="124">
        <f t="shared" si="7"/>
        <v>1199486.463</v>
      </c>
      <c r="AJ14" s="124">
        <f t="shared" si="7"/>
        <v>1200064.713</v>
      </c>
      <c r="AK14" s="124">
        <f t="shared" si="7"/>
        <v>1200642.963</v>
      </c>
      <c r="AL14" s="124">
        <f t="shared" si="7"/>
        <v>1201221.213</v>
      </c>
      <c r="AM14" s="124">
        <f t="shared" si="7"/>
        <v>1201799.463</v>
      </c>
      <c r="AN14" s="124">
        <f t="shared" si="7"/>
        <v>1202377.713</v>
      </c>
      <c r="AO14" s="124">
        <f t="shared" si="7"/>
        <v>1202955.963</v>
      </c>
      <c r="AP14" s="124">
        <f t="shared" si="7"/>
        <v>1203534.213</v>
      </c>
      <c r="AQ14" s="124">
        <f t="shared" si="7"/>
        <v>1327475.2</v>
      </c>
      <c r="AR14" s="124">
        <f t="shared" si="7"/>
        <v>1443328</v>
      </c>
      <c r="AS14" s="124">
        <f t="shared" si="7"/>
        <v>1565619.2</v>
      </c>
      <c r="AT14" s="124">
        <f t="shared" si="7"/>
        <v>1687948.8</v>
      </c>
      <c r="AU14" s="124">
        <f t="shared" si="7"/>
        <v>1771907.2</v>
      </c>
      <c r="AV14" s="124">
        <f t="shared" si="7"/>
        <v>1772665.6</v>
      </c>
      <c r="AW14" s="124">
        <f t="shared" si="7"/>
        <v>1818243.2</v>
      </c>
      <c r="AX14" s="124">
        <f t="shared" si="7"/>
        <v>1819020.8</v>
      </c>
      <c r="AY14" s="124">
        <f t="shared" si="7"/>
        <v>1819798.4</v>
      </c>
      <c r="AZ14" s="124">
        <f t="shared" si="7"/>
        <v>1820576</v>
      </c>
      <c r="BA14" s="124">
        <f t="shared" si="7"/>
        <v>1821353.6</v>
      </c>
      <c r="BB14" s="124">
        <f t="shared" si="7"/>
        <v>1822131.2</v>
      </c>
      <c r="BC14" s="124">
        <f t="shared" si="7"/>
        <v>1857454.2</v>
      </c>
      <c r="BD14" s="124">
        <f t="shared" si="7"/>
        <v>1977985.8</v>
      </c>
      <c r="BE14" s="124">
        <f t="shared" si="7"/>
        <v>2022936.3</v>
      </c>
      <c r="BF14" s="124">
        <f t="shared" si="7"/>
        <v>2143524.6</v>
      </c>
      <c r="BG14" s="124">
        <f t="shared" si="7"/>
        <v>2207441.25</v>
      </c>
      <c r="BH14" s="124">
        <f t="shared" si="7"/>
        <v>2309186.25</v>
      </c>
      <c r="BI14" s="124">
        <f t="shared" si="7"/>
        <v>2373159.6</v>
      </c>
      <c r="BJ14" s="124">
        <f t="shared" si="7"/>
        <v>2493870.75</v>
      </c>
      <c r="BK14" s="124">
        <f t="shared" si="7"/>
        <v>2539000.8</v>
      </c>
      <c r="BL14" s="124">
        <f t="shared" si="7"/>
        <v>2659768.65</v>
      </c>
      <c r="BM14" s="124">
        <f t="shared" si="7"/>
        <v>2837283.75</v>
      </c>
      <c r="BN14" s="124">
        <f t="shared" si="7"/>
        <v>2939227.2</v>
      </c>
    </row>
    <row r="15" ht="15.0" customHeight="1">
      <c r="A15" s="118" t="s">
        <v>469</v>
      </c>
      <c r="B15" s="214"/>
      <c r="C15" s="214"/>
      <c r="D15" s="214"/>
      <c r="E15" s="214"/>
      <c r="F15" s="214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12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12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121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</row>
    <row r="16" ht="15.0" customHeight="1">
      <c r="A16" s="11" t="str">
        <f t="shared" ref="A16:A20" si="8">A23</f>
        <v>#ERROR!</v>
      </c>
      <c r="B16" s="172"/>
      <c r="C16" s="172"/>
      <c r="D16" s="172"/>
      <c r="E16" s="172"/>
      <c r="F16" s="172"/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2">
        <v>0.0</v>
      </c>
      <c r="AA16" s="12">
        <v>0.0</v>
      </c>
      <c r="AB16" s="12">
        <v>0.0</v>
      </c>
      <c r="AC16" s="12">
        <v>0.0</v>
      </c>
      <c r="AD16" s="12">
        <v>0.0</v>
      </c>
      <c r="AE16" s="12">
        <v>0.0</v>
      </c>
      <c r="AF16" s="12">
        <v>0.0</v>
      </c>
      <c r="AG16" s="12">
        <v>0.0</v>
      </c>
      <c r="AH16" s="12">
        <v>0.0</v>
      </c>
      <c r="AI16" s="12">
        <v>0.0</v>
      </c>
      <c r="AJ16" s="12">
        <v>0.0</v>
      </c>
      <c r="AK16" s="12">
        <v>0.0</v>
      </c>
      <c r="AL16" s="12">
        <v>0.0</v>
      </c>
      <c r="AM16" s="12">
        <v>0.0</v>
      </c>
      <c r="AN16" s="12">
        <v>0.0</v>
      </c>
      <c r="AO16" s="12">
        <v>0.0</v>
      </c>
      <c r="AP16" s="12">
        <v>0.0</v>
      </c>
      <c r="AQ16" s="12">
        <v>0.0</v>
      </c>
      <c r="AR16" s="12">
        <v>0.0</v>
      </c>
      <c r="AS16" s="12">
        <v>0.0</v>
      </c>
      <c r="AT16" s="12">
        <v>0.0</v>
      </c>
      <c r="AU16" s="12">
        <v>0.0</v>
      </c>
      <c r="AV16" s="12">
        <v>0.0</v>
      </c>
      <c r="AW16" s="12">
        <v>0.0</v>
      </c>
      <c r="AX16" s="12">
        <v>0.0</v>
      </c>
      <c r="AY16" s="12">
        <v>0.0</v>
      </c>
      <c r="AZ16" s="12">
        <v>0.0</v>
      </c>
      <c r="BA16" s="12">
        <v>0.0</v>
      </c>
      <c r="BB16" s="12">
        <v>0.0</v>
      </c>
      <c r="BC16" s="12">
        <v>0.0</v>
      </c>
      <c r="BD16" s="12">
        <v>0.0</v>
      </c>
      <c r="BE16" s="12">
        <v>0.0</v>
      </c>
      <c r="BF16" s="12">
        <v>0.0</v>
      </c>
      <c r="BG16" s="12">
        <v>0.0</v>
      </c>
      <c r="BH16" s="12">
        <v>0.0</v>
      </c>
      <c r="BI16" s="12">
        <v>0.0</v>
      </c>
      <c r="BJ16" s="12">
        <v>0.0</v>
      </c>
      <c r="BK16" s="12">
        <v>0.0</v>
      </c>
      <c r="BL16" s="12">
        <v>0.0</v>
      </c>
      <c r="BM16" s="12">
        <v>0.0</v>
      </c>
      <c r="BN16" s="12">
        <v>0.0</v>
      </c>
    </row>
    <row r="17" ht="15.0" customHeight="1">
      <c r="A17" s="11" t="str">
        <f t="shared" si="8"/>
        <v>Residential Products</v>
      </c>
      <c r="B17" s="12">
        <f t="shared" ref="B17:BN17" si="9">B8</f>
        <v>5958046.5</v>
      </c>
      <c r="C17" s="12">
        <f t="shared" si="9"/>
        <v>10058291.25</v>
      </c>
      <c r="D17" s="12">
        <f t="shared" si="9"/>
        <v>14288605.69</v>
      </c>
      <c r="E17" s="12">
        <f t="shared" si="9"/>
        <v>20490067.2</v>
      </c>
      <c r="F17" s="12">
        <f t="shared" si="9"/>
        <v>28360839.15</v>
      </c>
      <c r="G17" s="12">
        <f t="shared" si="9"/>
        <v>28021</v>
      </c>
      <c r="H17" s="12">
        <f t="shared" si="9"/>
        <v>161084</v>
      </c>
      <c r="I17" s="12">
        <f t="shared" si="9"/>
        <v>336231</v>
      </c>
      <c r="J17" s="12">
        <f t="shared" si="9"/>
        <v>434430.5</v>
      </c>
      <c r="K17" s="12">
        <f t="shared" si="9"/>
        <v>574682.5</v>
      </c>
      <c r="L17" s="12">
        <f t="shared" si="9"/>
        <v>588955.5</v>
      </c>
      <c r="M17" s="12">
        <f t="shared" si="9"/>
        <v>603249.5</v>
      </c>
      <c r="N17" s="12">
        <f t="shared" si="9"/>
        <v>617564.5</v>
      </c>
      <c r="O17" s="12">
        <f t="shared" si="9"/>
        <v>631900.5</v>
      </c>
      <c r="P17" s="12">
        <f t="shared" si="9"/>
        <v>646257.5</v>
      </c>
      <c r="Q17" s="12">
        <f t="shared" si="9"/>
        <v>660635.5</v>
      </c>
      <c r="R17" s="12">
        <f t="shared" si="9"/>
        <v>675034.5</v>
      </c>
      <c r="S17" s="12">
        <f t="shared" si="9"/>
        <v>686696.4</v>
      </c>
      <c r="T17" s="12">
        <f t="shared" si="9"/>
        <v>707198.4</v>
      </c>
      <c r="U17" s="12">
        <f t="shared" si="9"/>
        <v>727710.45</v>
      </c>
      <c r="V17" s="12">
        <f t="shared" si="9"/>
        <v>748232.55</v>
      </c>
      <c r="W17" s="12">
        <f t="shared" si="9"/>
        <v>768764.7</v>
      </c>
      <c r="X17" s="12">
        <f t="shared" si="9"/>
        <v>849616.95</v>
      </c>
      <c r="Y17" s="12">
        <f t="shared" si="9"/>
        <v>870179.25</v>
      </c>
      <c r="Z17" s="12">
        <f t="shared" si="9"/>
        <v>890751.6</v>
      </c>
      <c r="AA17" s="12">
        <f t="shared" si="9"/>
        <v>911334</v>
      </c>
      <c r="AB17" s="12">
        <f t="shared" si="9"/>
        <v>931926.45</v>
      </c>
      <c r="AC17" s="12">
        <f t="shared" si="9"/>
        <v>952528.95</v>
      </c>
      <c r="AD17" s="12">
        <f t="shared" si="9"/>
        <v>1013351.55</v>
      </c>
      <c r="AE17" s="12">
        <f t="shared" si="9"/>
        <v>1100808.1</v>
      </c>
      <c r="AF17" s="12">
        <f t="shared" si="9"/>
        <v>1178476.713</v>
      </c>
      <c r="AG17" s="12">
        <f t="shared" si="9"/>
        <v>1198329.963</v>
      </c>
      <c r="AH17" s="12">
        <f t="shared" si="9"/>
        <v>1198908.213</v>
      </c>
      <c r="AI17" s="12">
        <f t="shared" si="9"/>
        <v>1199486.463</v>
      </c>
      <c r="AJ17" s="12">
        <f t="shared" si="9"/>
        <v>1200064.713</v>
      </c>
      <c r="AK17" s="12">
        <f t="shared" si="9"/>
        <v>1200642.963</v>
      </c>
      <c r="AL17" s="12">
        <f t="shared" si="9"/>
        <v>1201221.213</v>
      </c>
      <c r="AM17" s="12">
        <f t="shared" si="9"/>
        <v>1201799.463</v>
      </c>
      <c r="AN17" s="12">
        <f t="shared" si="9"/>
        <v>1202377.713</v>
      </c>
      <c r="AO17" s="12">
        <f t="shared" si="9"/>
        <v>1202955.963</v>
      </c>
      <c r="AP17" s="12">
        <f t="shared" si="9"/>
        <v>1203534.213</v>
      </c>
      <c r="AQ17" s="12">
        <f t="shared" si="9"/>
        <v>1327475.2</v>
      </c>
      <c r="AR17" s="12">
        <f t="shared" si="9"/>
        <v>1443328</v>
      </c>
      <c r="AS17" s="12">
        <f t="shared" si="9"/>
        <v>1565619.2</v>
      </c>
      <c r="AT17" s="12">
        <f t="shared" si="9"/>
        <v>1687948.8</v>
      </c>
      <c r="AU17" s="12">
        <f t="shared" si="9"/>
        <v>1771907.2</v>
      </c>
      <c r="AV17" s="12">
        <f t="shared" si="9"/>
        <v>1772665.6</v>
      </c>
      <c r="AW17" s="12">
        <f t="shared" si="9"/>
        <v>1818243.2</v>
      </c>
      <c r="AX17" s="12">
        <f t="shared" si="9"/>
        <v>1819020.8</v>
      </c>
      <c r="AY17" s="12">
        <f t="shared" si="9"/>
        <v>1819798.4</v>
      </c>
      <c r="AZ17" s="12">
        <f t="shared" si="9"/>
        <v>1820576</v>
      </c>
      <c r="BA17" s="12">
        <f t="shared" si="9"/>
        <v>1821353.6</v>
      </c>
      <c r="BB17" s="12">
        <f t="shared" si="9"/>
        <v>1822131.2</v>
      </c>
      <c r="BC17" s="12">
        <f t="shared" si="9"/>
        <v>1857454.2</v>
      </c>
      <c r="BD17" s="12">
        <f t="shared" si="9"/>
        <v>1977985.8</v>
      </c>
      <c r="BE17" s="12">
        <f t="shared" si="9"/>
        <v>2022936.3</v>
      </c>
      <c r="BF17" s="12">
        <f t="shared" si="9"/>
        <v>2143524.6</v>
      </c>
      <c r="BG17" s="12">
        <f t="shared" si="9"/>
        <v>2207441.25</v>
      </c>
      <c r="BH17" s="12">
        <f t="shared" si="9"/>
        <v>2309186.25</v>
      </c>
      <c r="BI17" s="12">
        <f t="shared" si="9"/>
        <v>2373159.6</v>
      </c>
      <c r="BJ17" s="12">
        <f t="shared" si="9"/>
        <v>2493870.75</v>
      </c>
      <c r="BK17" s="12">
        <f t="shared" si="9"/>
        <v>2539000.8</v>
      </c>
      <c r="BL17" s="12">
        <f t="shared" si="9"/>
        <v>2659768.65</v>
      </c>
      <c r="BM17" s="12">
        <f t="shared" si="9"/>
        <v>2837283.75</v>
      </c>
      <c r="BN17" s="12">
        <f t="shared" si="9"/>
        <v>2939227.2</v>
      </c>
    </row>
    <row r="18" ht="15.0" customHeight="1">
      <c r="A18" s="11" t="str">
        <f t="shared" si="8"/>
        <v>#ERROR!</v>
      </c>
      <c r="B18" s="172"/>
      <c r="C18" s="172"/>
      <c r="D18" s="172"/>
      <c r="E18" s="172"/>
      <c r="F18" s="172"/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2">
        <v>0.0</v>
      </c>
      <c r="AA18" s="12">
        <v>0.0</v>
      </c>
      <c r="AB18" s="12">
        <v>0.0</v>
      </c>
      <c r="AC18" s="12">
        <v>0.0</v>
      </c>
      <c r="AD18" s="12">
        <v>0.0</v>
      </c>
      <c r="AE18" s="12">
        <v>0.0</v>
      </c>
      <c r="AF18" s="12">
        <v>0.0</v>
      </c>
      <c r="AG18" s="12">
        <v>0.0</v>
      </c>
      <c r="AH18" s="12">
        <v>0.0</v>
      </c>
      <c r="AI18" s="12">
        <v>0.0</v>
      </c>
      <c r="AJ18" s="12">
        <v>0.0</v>
      </c>
      <c r="AK18" s="12">
        <v>0.0</v>
      </c>
      <c r="AL18" s="12">
        <v>0.0</v>
      </c>
      <c r="AM18" s="12">
        <v>0.0</v>
      </c>
      <c r="AN18" s="12">
        <v>0.0</v>
      </c>
      <c r="AO18" s="12">
        <v>0.0</v>
      </c>
      <c r="AP18" s="12">
        <v>0.0</v>
      </c>
      <c r="AQ18" s="12">
        <v>0.0</v>
      </c>
      <c r="AR18" s="12">
        <v>0.0</v>
      </c>
      <c r="AS18" s="12">
        <v>0.0</v>
      </c>
      <c r="AT18" s="12">
        <v>0.0</v>
      </c>
      <c r="AU18" s="12">
        <v>0.0</v>
      </c>
      <c r="AV18" s="12">
        <v>0.0</v>
      </c>
      <c r="AW18" s="12">
        <v>0.0</v>
      </c>
      <c r="AX18" s="12">
        <v>0.0</v>
      </c>
      <c r="AY18" s="12">
        <v>0.0</v>
      </c>
      <c r="AZ18" s="12">
        <v>0.0</v>
      </c>
      <c r="BA18" s="12">
        <v>0.0</v>
      </c>
      <c r="BB18" s="12">
        <v>0.0</v>
      </c>
      <c r="BC18" s="12">
        <v>0.0</v>
      </c>
      <c r="BD18" s="12">
        <v>0.0</v>
      </c>
      <c r="BE18" s="12">
        <v>0.0</v>
      </c>
      <c r="BF18" s="12">
        <v>0.0</v>
      </c>
      <c r="BG18" s="12">
        <v>0.0</v>
      </c>
      <c r="BH18" s="12">
        <v>0.0</v>
      </c>
      <c r="BI18" s="12">
        <v>0.0</v>
      </c>
      <c r="BJ18" s="12">
        <v>0.0</v>
      </c>
      <c r="BK18" s="12">
        <v>0.0</v>
      </c>
      <c r="BL18" s="12">
        <v>0.0</v>
      </c>
      <c r="BM18" s="12">
        <v>0.0</v>
      </c>
      <c r="BN18" s="12">
        <v>0.0</v>
      </c>
    </row>
    <row r="19" ht="15.0" customHeight="1">
      <c r="A19" s="11" t="str">
        <f t="shared" si="8"/>
        <v>#ERROR!</v>
      </c>
      <c r="B19" s="172"/>
      <c r="C19" s="172"/>
      <c r="D19" s="172"/>
      <c r="E19" s="172"/>
      <c r="F19" s="172"/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2">
        <v>0.0</v>
      </c>
      <c r="AA19" s="12">
        <v>0.0</v>
      </c>
      <c r="AB19" s="12">
        <v>0.0</v>
      </c>
      <c r="AC19" s="12">
        <v>0.0</v>
      </c>
      <c r="AD19" s="12">
        <v>0.0</v>
      </c>
      <c r="AE19" s="12">
        <v>0.0</v>
      </c>
      <c r="AF19" s="12">
        <v>0.0</v>
      </c>
      <c r="AG19" s="12">
        <v>0.0</v>
      </c>
      <c r="AH19" s="12">
        <v>0.0</v>
      </c>
      <c r="AI19" s="12">
        <v>0.0</v>
      </c>
      <c r="AJ19" s="12">
        <v>0.0</v>
      </c>
      <c r="AK19" s="12">
        <v>0.0</v>
      </c>
      <c r="AL19" s="12">
        <v>0.0</v>
      </c>
      <c r="AM19" s="12">
        <v>0.0</v>
      </c>
      <c r="AN19" s="12">
        <v>0.0</v>
      </c>
      <c r="AO19" s="12">
        <v>0.0</v>
      </c>
      <c r="AP19" s="12">
        <v>0.0</v>
      </c>
      <c r="AQ19" s="12">
        <v>0.0</v>
      </c>
      <c r="AR19" s="12">
        <v>0.0</v>
      </c>
      <c r="AS19" s="12">
        <v>0.0</v>
      </c>
      <c r="AT19" s="12">
        <v>0.0</v>
      </c>
      <c r="AU19" s="12">
        <v>0.0</v>
      </c>
      <c r="AV19" s="12">
        <v>0.0</v>
      </c>
      <c r="AW19" s="12">
        <v>0.0</v>
      </c>
      <c r="AX19" s="12">
        <v>0.0</v>
      </c>
      <c r="AY19" s="12">
        <v>0.0</v>
      </c>
      <c r="AZ19" s="12">
        <v>0.0</v>
      </c>
      <c r="BA19" s="12">
        <v>0.0</v>
      </c>
      <c r="BB19" s="12">
        <v>0.0</v>
      </c>
      <c r="BC19" s="12">
        <v>0.0</v>
      </c>
      <c r="BD19" s="12">
        <v>0.0</v>
      </c>
      <c r="BE19" s="12">
        <v>0.0</v>
      </c>
      <c r="BF19" s="12">
        <v>0.0</v>
      </c>
      <c r="BG19" s="12">
        <v>0.0</v>
      </c>
      <c r="BH19" s="12">
        <v>0.0</v>
      </c>
      <c r="BI19" s="12">
        <v>0.0</v>
      </c>
      <c r="BJ19" s="12">
        <v>0.0</v>
      </c>
      <c r="BK19" s="12">
        <v>0.0</v>
      </c>
      <c r="BL19" s="12">
        <v>0.0</v>
      </c>
      <c r="BM19" s="12">
        <v>0.0</v>
      </c>
      <c r="BN19" s="12">
        <v>0.0</v>
      </c>
    </row>
    <row r="20" ht="15.0" customHeight="1">
      <c r="A20" s="11" t="str">
        <f t="shared" si="8"/>
        <v>#ERROR!</v>
      </c>
      <c r="B20" s="172"/>
      <c r="C20" s="172"/>
      <c r="D20" s="172"/>
      <c r="E20" s="172"/>
      <c r="F20" s="172"/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12">
        <v>0.0</v>
      </c>
      <c r="AB20" s="12">
        <v>0.0</v>
      </c>
      <c r="AC20" s="12">
        <v>0.0</v>
      </c>
      <c r="AD20" s="12">
        <v>0.0</v>
      </c>
      <c r="AE20" s="12">
        <v>0.0</v>
      </c>
      <c r="AF20" s="12">
        <v>0.0</v>
      </c>
      <c r="AG20" s="12">
        <v>0.0</v>
      </c>
      <c r="AH20" s="12">
        <v>0.0</v>
      </c>
      <c r="AI20" s="12">
        <v>0.0</v>
      </c>
      <c r="AJ20" s="12">
        <v>0.0</v>
      </c>
      <c r="AK20" s="12">
        <v>0.0</v>
      </c>
      <c r="AL20" s="12">
        <v>0.0</v>
      </c>
      <c r="AM20" s="12">
        <v>0.0</v>
      </c>
      <c r="AN20" s="12">
        <v>0.0</v>
      </c>
      <c r="AO20" s="12">
        <v>0.0</v>
      </c>
      <c r="AP20" s="12">
        <v>0.0</v>
      </c>
      <c r="AQ20" s="12">
        <v>0.0</v>
      </c>
      <c r="AR20" s="12">
        <v>0.0</v>
      </c>
      <c r="AS20" s="12">
        <v>0.0</v>
      </c>
      <c r="AT20" s="12">
        <v>0.0</v>
      </c>
      <c r="AU20" s="12">
        <v>0.0</v>
      </c>
      <c r="AV20" s="12">
        <v>0.0</v>
      </c>
      <c r="AW20" s="12">
        <v>0.0</v>
      </c>
      <c r="AX20" s="12">
        <v>0.0</v>
      </c>
      <c r="AY20" s="12">
        <v>0.0</v>
      </c>
      <c r="AZ20" s="12">
        <v>0.0</v>
      </c>
      <c r="BA20" s="12">
        <v>0.0</v>
      </c>
      <c r="BB20" s="12">
        <v>0.0</v>
      </c>
      <c r="BC20" s="12">
        <v>0.0</v>
      </c>
      <c r="BD20" s="12">
        <v>0.0</v>
      </c>
      <c r="BE20" s="12">
        <v>0.0</v>
      </c>
      <c r="BF20" s="12">
        <v>0.0</v>
      </c>
      <c r="BG20" s="12">
        <v>0.0</v>
      </c>
      <c r="BH20" s="12">
        <v>0.0</v>
      </c>
      <c r="BI20" s="12">
        <v>0.0</v>
      </c>
      <c r="BJ20" s="12">
        <v>0.0</v>
      </c>
      <c r="BK20" s="12">
        <v>0.0</v>
      </c>
      <c r="BL20" s="12">
        <v>0.0</v>
      </c>
      <c r="BM20" s="12">
        <v>0.0</v>
      </c>
      <c r="BN20" s="12">
        <v>0.0</v>
      </c>
    </row>
    <row r="21" ht="15.0" customHeight="1">
      <c r="A21" s="115" t="s">
        <v>470</v>
      </c>
      <c r="B21" s="215"/>
      <c r="C21" s="215"/>
      <c r="D21" s="215"/>
      <c r="E21" s="215"/>
      <c r="F21" s="215"/>
      <c r="G21" s="124">
        <f t="shared" ref="G21:BN21" si="10">SUM(G16:G20)</f>
        <v>28021</v>
      </c>
      <c r="H21" s="124">
        <f t="shared" si="10"/>
        <v>161084</v>
      </c>
      <c r="I21" s="124">
        <f t="shared" si="10"/>
        <v>336231</v>
      </c>
      <c r="J21" s="124">
        <f t="shared" si="10"/>
        <v>434430.5</v>
      </c>
      <c r="K21" s="124">
        <f t="shared" si="10"/>
        <v>574682.5</v>
      </c>
      <c r="L21" s="124">
        <f t="shared" si="10"/>
        <v>588955.5</v>
      </c>
      <c r="M21" s="124">
        <f t="shared" si="10"/>
        <v>603249.5</v>
      </c>
      <c r="N21" s="124">
        <f t="shared" si="10"/>
        <v>617564.5</v>
      </c>
      <c r="O21" s="124">
        <f t="shared" si="10"/>
        <v>631900.5</v>
      </c>
      <c r="P21" s="124">
        <f t="shared" si="10"/>
        <v>646257.5</v>
      </c>
      <c r="Q21" s="124">
        <f t="shared" si="10"/>
        <v>660635.5</v>
      </c>
      <c r="R21" s="124">
        <f t="shared" si="10"/>
        <v>675034.5</v>
      </c>
      <c r="S21" s="124">
        <f t="shared" si="10"/>
        <v>686696.4</v>
      </c>
      <c r="T21" s="124">
        <f t="shared" si="10"/>
        <v>707198.4</v>
      </c>
      <c r="U21" s="124">
        <f t="shared" si="10"/>
        <v>727710.45</v>
      </c>
      <c r="V21" s="124">
        <f t="shared" si="10"/>
        <v>748232.55</v>
      </c>
      <c r="W21" s="124">
        <f t="shared" si="10"/>
        <v>768764.7</v>
      </c>
      <c r="X21" s="124">
        <f t="shared" si="10"/>
        <v>849616.95</v>
      </c>
      <c r="Y21" s="124">
        <f t="shared" si="10"/>
        <v>870179.25</v>
      </c>
      <c r="Z21" s="124">
        <f t="shared" si="10"/>
        <v>890751.6</v>
      </c>
      <c r="AA21" s="124">
        <f t="shared" si="10"/>
        <v>911334</v>
      </c>
      <c r="AB21" s="124">
        <f t="shared" si="10"/>
        <v>931926.45</v>
      </c>
      <c r="AC21" s="124">
        <f t="shared" si="10"/>
        <v>952528.95</v>
      </c>
      <c r="AD21" s="124">
        <f t="shared" si="10"/>
        <v>1013351.55</v>
      </c>
      <c r="AE21" s="124">
        <f t="shared" si="10"/>
        <v>1100808.1</v>
      </c>
      <c r="AF21" s="124">
        <f t="shared" si="10"/>
        <v>1178476.713</v>
      </c>
      <c r="AG21" s="124">
        <f t="shared" si="10"/>
        <v>1198329.963</v>
      </c>
      <c r="AH21" s="124">
        <f t="shared" si="10"/>
        <v>1198908.213</v>
      </c>
      <c r="AI21" s="124">
        <f t="shared" si="10"/>
        <v>1199486.463</v>
      </c>
      <c r="AJ21" s="124">
        <f t="shared" si="10"/>
        <v>1200064.713</v>
      </c>
      <c r="AK21" s="124">
        <f t="shared" si="10"/>
        <v>1200642.963</v>
      </c>
      <c r="AL21" s="124">
        <f t="shared" si="10"/>
        <v>1201221.213</v>
      </c>
      <c r="AM21" s="124">
        <f t="shared" si="10"/>
        <v>1201799.463</v>
      </c>
      <c r="AN21" s="124">
        <f t="shared" si="10"/>
        <v>1202377.713</v>
      </c>
      <c r="AO21" s="124">
        <f t="shared" si="10"/>
        <v>1202955.963</v>
      </c>
      <c r="AP21" s="124">
        <f t="shared" si="10"/>
        <v>1203534.213</v>
      </c>
      <c r="AQ21" s="124">
        <f t="shared" si="10"/>
        <v>1327475.2</v>
      </c>
      <c r="AR21" s="124">
        <f t="shared" si="10"/>
        <v>1443328</v>
      </c>
      <c r="AS21" s="124">
        <f t="shared" si="10"/>
        <v>1565619.2</v>
      </c>
      <c r="AT21" s="124">
        <f t="shared" si="10"/>
        <v>1687948.8</v>
      </c>
      <c r="AU21" s="124">
        <f t="shared" si="10"/>
        <v>1771907.2</v>
      </c>
      <c r="AV21" s="124">
        <f t="shared" si="10"/>
        <v>1772665.6</v>
      </c>
      <c r="AW21" s="124">
        <f t="shared" si="10"/>
        <v>1818243.2</v>
      </c>
      <c r="AX21" s="124">
        <f t="shared" si="10"/>
        <v>1819020.8</v>
      </c>
      <c r="AY21" s="124">
        <f t="shared" si="10"/>
        <v>1819798.4</v>
      </c>
      <c r="AZ21" s="124">
        <f t="shared" si="10"/>
        <v>1820576</v>
      </c>
      <c r="BA21" s="124">
        <f t="shared" si="10"/>
        <v>1821353.6</v>
      </c>
      <c r="BB21" s="124">
        <f t="shared" si="10"/>
        <v>1822131.2</v>
      </c>
      <c r="BC21" s="124">
        <f t="shared" si="10"/>
        <v>1857454.2</v>
      </c>
      <c r="BD21" s="124">
        <f t="shared" si="10"/>
        <v>1977985.8</v>
      </c>
      <c r="BE21" s="124">
        <f t="shared" si="10"/>
        <v>2022936.3</v>
      </c>
      <c r="BF21" s="124">
        <f t="shared" si="10"/>
        <v>2143524.6</v>
      </c>
      <c r="BG21" s="124">
        <f t="shared" si="10"/>
        <v>2207441.25</v>
      </c>
      <c r="BH21" s="124">
        <f t="shared" si="10"/>
        <v>2309186.25</v>
      </c>
      <c r="BI21" s="124">
        <f t="shared" si="10"/>
        <v>2373159.6</v>
      </c>
      <c r="BJ21" s="124">
        <f t="shared" si="10"/>
        <v>2493870.75</v>
      </c>
      <c r="BK21" s="124">
        <f t="shared" si="10"/>
        <v>2539000.8</v>
      </c>
      <c r="BL21" s="124">
        <f t="shared" si="10"/>
        <v>2659768.65</v>
      </c>
      <c r="BM21" s="124">
        <f t="shared" si="10"/>
        <v>2837283.75</v>
      </c>
      <c r="BN21" s="124">
        <f t="shared" si="10"/>
        <v>2939227.2</v>
      </c>
    </row>
    <row r="22" ht="15.0" customHeight="1">
      <c r="A22" s="94" t="s">
        <v>471</v>
      </c>
      <c r="B22" s="111"/>
      <c r="C22" s="111"/>
      <c r="D22" s="111"/>
      <c r="E22" s="111"/>
      <c r="F22" s="111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</row>
    <row r="23" ht="15.0" customHeight="1">
      <c r="A23" s="11" t="str">
        <f>'Sales Forecast'!#REF!</f>
        <v>#ERROR!</v>
      </c>
      <c r="B23" s="216">
        <v>0.0</v>
      </c>
      <c r="C23" s="216">
        <f t="shared" ref="C23:F23" si="11">B23</f>
        <v>0</v>
      </c>
      <c r="D23" s="216">
        <f t="shared" si="11"/>
        <v>0</v>
      </c>
      <c r="E23" s="216">
        <f t="shared" si="11"/>
        <v>0</v>
      </c>
      <c r="F23" s="216">
        <f t="shared" si="11"/>
        <v>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 t="str">
        <f>'Sales Forecast'!#REF!</f>
        <v>#ERROR!</v>
      </c>
      <c r="BN23" s="2" t="str">
        <f>'Sales Forecast'!#REF!</f>
        <v>#ERROR!</v>
      </c>
    </row>
    <row r="24" ht="15.0" customHeight="1">
      <c r="A24" s="11" t="str">
        <f>'Sales Forecast'!A24</f>
        <v>Residential Products</v>
      </c>
      <c r="B24" s="216">
        <v>0.0</v>
      </c>
      <c r="C24" s="216">
        <f t="shared" ref="C24:F24" si="12">B24</f>
        <v>0</v>
      </c>
      <c r="D24" s="216">
        <f t="shared" si="12"/>
        <v>0</v>
      </c>
      <c r="E24" s="216">
        <f t="shared" si="12"/>
        <v>0</v>
      </c>
      <c r="F24" s="216">
        <f t="shared" si="12"/>
        <v>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 t="str">
        <f>'Sales Forecast'!BP24</f>
        <v/>
      </c>
      <c r="BN24" s="2" t="str">
        <f>'Sales Forecast'!BQ24</f>
        <v/>
      </c>
    </row>
    <row r="25" ht="15.0" customHeight="1">
      <c r="A25" s="11" t="str">
        <f>'Sales Forecast'!#REF!</f>
        <v>#ERROR!</v>
      </c>
      <c r="B25" s="216">
        <v>0.0</v>
      </c>
      <c r="C25" s="216">
        <f t="shared" ref="C25:F25" si="13">B25</f>
        <v>0</v>
      </c>
      <c r="D25" s="216">
        <f t="shared" si="13"/>
        <v>0</v>
      </c>
      <c r="E25" s="216">
        <f t="shared" si="13"/>
        <v>0</v>
      </c>
      <c r="F25" s="216">
        <f t="shared" si="13"/>
        <v>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 t="str">
        <f>'Sales Forecast'!#REF!</f>
        <v>#ERROR!</v>
      </c>
      <c r="BN25" s="2" t="str">
        <f>'Sales Forecast'!#REF!</f>
        <v>#ERROR!</v>
      </c>
    </row>
    <row r="26" ht="15.0" customHeight="1">
      <c r="A26" s="11" t="str">
        <f>'Sales Forecast'!#REF!</f>
        <v>#ERROR!</v>
      </c>
      <c r="B26" s="216">
        <v>0.0</v>
      </c>
      <c r="C26" s="216">
        <f t="shared" ref="C26:F26" si="14">B26</f>
        <v>0</v>
      </c>
      <c r="D26" s="216">
        <f t="shared" si="14"/>
        <v>0</v>
      </c>
      <c r="E26" s="216">
        <f t="shared" si="14"/>
        <v>0</v>
      </c>
      <c r="F26" s="216">
        <f t="shared" si="14"/>
        <v>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 t="str">
        <f>'Sales Forecast'!#REF!</f>
        <v>#ERROR!</v>
      </c>
      <c r="BN26" s="2" t="str">
        <f>'Sales Forecast'!#REF!</f>
        <v>#ERROR!</v>
      </c>
    </row>
    <row r="27" ht="15.0" customHeight="1">
      <c r="A27" s="11" t="str">
        <f>'Sales Forecast'!#REF!</f>
        <v>#ERROR!</v>
      </c>
      <c r="B27" s="216"/>
      <c r="C27" s="216"/>
      <c r="D27" s="216"/>
      <c r="E27" s="216"/>
      <c r="F27" s="216"/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 t="str">
        <f>'Sales Forecast'!#REF!</f>
        <v>#ERROR!</v>
      </c>
      <c r="BN27" s="2" t="str">
        <f>'Sales Forecast'!#REF!</f>
        <v>#ERROR!</v>
      </c>
    </row>
    <row r="28" ht="15.0" customHeight="1">
      <c r="A28" s="115" t="s">
        <v>472</v>
      </c>
      <c r="B28" s="38"/>
      <c r="C28" s="38"/>
      <c r="D28" s="38"/>
      <c r="E28" s="38"/>
      <c r="F28" s="38"/>
      <c r="G28" s="117">
        <f t="shared" ref="G28:BN28" si="15">SUM(G23:G27)</f>
        <v>0</v>
      </c>
      <c r="H28" s="117">
        <f t="shared" si="15"/>
        <v>0</v>
      </c>
      <c r="I28" s="117">
        <f t="shared" si="15"/>
        <v>0</v>
      </c>
      <c r="J28" s="117">
        <f t="shared" si="15"/>
        <v>0</v>
      </c>
      <c r="K28" s="117">
        <f t="shared" si="15"/>
        <v>0</v>
      </c>
      <c r="L28" s="117">
        <f t="shared" si="15"/>
        <v>0</v>
      </c>
      <c r="M28" s="117">
        <f t="shared" si="15"/>
        <v>0</v>
      </c>
      <c r="N28" s="117">
        <f t="shared" si="15"/>
        <v>0</v>
      </c>
      <c r="O28" s="117">
        <f t="shared" si="15"/>
        <v>0</v>
      </c>
      <c r="P28" s="117">
        <f t="shared" si="15"/>
        <v>0</v>
      </c>
      <c r="Q28" s="117">
        <f t="shared" si="15"/>
        <v>0</v>
      </c>
      <c r="R28" s="117">
        <f t="shared" si="15"/>
        <v>0</v>
      </c>
      <c r="S28" s="117">
        <f t="shared" si="15"/>
        <v>0</v>
      </c>
      <c r="T28" s="117">
        <f t="shared" si="15"/>
        <v>0</v>
      </c>
      <c r="U28" s="117">
        <f t="shared" si="15"/>
        <v>0</v>
      </c>
      <c r="V28" s="117">
        <f t="shared" si="15"/>
        <v>0</v>
      </c>
      <c r="W28" s="117">
        <f t="shared" si="15"/>
        <v>0</v>
      </c>
      <c r="X28" s="117">
        <f t="shared" si="15"/>
        <v>0</v>
      </c>
      <c r="Y28" s="117">
        <f t="shared" si="15"/>
        <v>0</v>
      </c>
      <c r="Z28" s="117">
        <f t="shared" si="15"/>
        <v>0</v>
      </c>
      <c r="AA28" s="117">
        <f t="shared" si="15"/>
        <v>0</v>
      </c>
      <c r="AB28" s="117">
        <f t="shared" si="15"/>
        <v>0</v>
      </c>
      <c r="AC28" s="117">
        <f t="shared" si="15"/>
        <v>0</v>
      </c>
      <c r="AD28" s="117">
        <f t="shared" si="15"/>
        <v>0</v>
      </c>
      <c r="AE28" s="117">
        <f t="shared" si="15"/>
        <v>0</v>
      </c>
      <c r="AF28" s="117">
        <f t="shared" si="15"/>
        <v>0</v>
      </c>
      <c r="AG28" s="117">
        <f t="shared" si="15"/>
        <v>0</v>
      </c>
      <c r="AH28" s="117">
        <f t="shared" si="15"/>
        <v>0</v>
      </c>
      <c r="AI28" s="117">
        <f t="shared" si="15"/>
        <v>0</v>
      </c>
      <c r="AJ28" s="117">
        <f t="shared" si="15"/>
        <v>0</v>
      </c>
      <c r="AK28" s="117">
        <f t="shared" si="15"/>
        <v>0</v>
      </c>
      <c r="AL28" s="117">
        <f t="shared" si="15"/>
        <v>0</v>
      </c>
      <c r="AM28" s="117">
        <f t="shared" si="15"/>
        <v>0</v>
      </c>
      <c r="AN28" s="117">
        <f t="shared" si="15"/>
        <v>0</v>
      </c>
      <c r="AO28" s="117">
        <f t="shared" si="15"/>
        <v>0</v>
      </c>
      <c r="AP28" s="117">
        <f t="shared" si="15"/>
        <v>0</v>
      </c>
      <c r="AQ28" s="117">
        <f t="shared" si="15"/>
        <v>0</v>
      </c>
      <c r="AR28" s="117">
        <f t="shared" si="15"/>
        <v>0</v>
      </c>
      <c r="AS28" s="117">
        <f t="shared" si="15"/>
        <v>0</v>
      </c>
      <c r="AT28" s="117">
        <f t="shared" si="15"/>
        <v>0</v>
      </c>
      <c r="AU28" s="117">
        <f t="shared" si="15"/>
        <v>0</v>
      </c>
      <c r="AV28" s="117">
        <f t="shared" si="15"/>
        <v>0</v>
      </c>
      <c r="AW28" s="117">
        <f t="shared" si="15"/>
        <v>0</v>
      </c>
      <c r="AX28" s="117">
        <f t="shared" si="15"/>
        <v>0</v>
      </c>
      <c r="AY28" s="117">
        <f t="shared" si="15"/>
        <v>0</v>
      </c>
      <c r="AZ28" s="117">
        <f t="shared" si="15"/>
        <v>0</v>
      </c>
      <c r="BA28" s="117">
        <f t="shared" si="15"/>
        <v>0</v>
      </c>
      <c r="BB28" s="117">
        <f t="shared" si="15"/>
        <v>0</v>
      </c>
      <c r="BC28" s="117">
        <f t="shared" si="15"/>
        <v>0</v>
      </c>
      <c r="BD28" s="117">
        <f t="shared" si="15"/>
        <v>0</v>
      </c>
      <c r="BE28" s="117">
        <f t="shared" si="15"/>
        <v>0</v>
      </c>
      <c r="BF28" s="117">
        <f t="shared" si="15"/>
        <v>0</v>
      </c>
      <c r="BG28" s="117">
        <f t="shared" si="15"/>
        <v>0</v>
      </c>
      <c r="BH28" s="117">
        <f t="shared" si="15"/>
        <v>0</v>
      </c>
      <c r="BI28" s="117">
        <f t="shared" si="15"/>
        <v>0</v>
      </c>
      <c r="BJ28" s="117">
        <f t="shared" si="15"/>
        <v>0</v>
      </c>
      <c r="BK28" s="117">
        <f t="shared" si="15"/>
        <v>0</v>
      </c>
      <c r="BL28" s="117">
        <f t="shared" si="15"/>
        <v>0</v>
      </c>
      <c r="BM28" s="117" t="str">
        <f t="shared" si="15"/>
        <v>#ERROR!</v>
      </c>
      <c r="BN28" s="117" t="str">
        <f t="shared" si="15"/>
        <v>#ERROR!</v>
      </c>
    </row>
    <row r="29" ht="15.0" customHeight="1">
      <c r="A29" s="217" t="s">
        <v>473</v>
      </c>
      <c r="B29" s="119"/>
      <c r="C29" s="119"/>
      <c r="D29" s="119"/>
      <c r="E29" s="119"/>
      <c r="F29" s="119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</row>
    <row r="30" ht="15.0" customHeight="1">
      <c r="A30" s="11" t="str">
        <f t="shared" ref="A30:A34" si="17">A23</f>
        <v>#ERROR!</v>
      </c>
      <c r="B30" s="216">
        <v>0.0</v>
      </c>
      <c r="C30" s="216">
        <f t="shared" ref="C30:F30" si="16">B30</f>
        <v>0</v>
      </c>
      <c r="D30" s="216">
        <f t="shared" si="16"/>
        <v>0</v>
      </c>
      <c r="E30" s="216">
        <f t="shared" si="16"/>
        <v>0</v>
      </c>
      <c r="F30" s="216">
        <f t="shared" si="16"/>
        <v>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</row>
    <row r="31" ht="15.0" customHeight="1">
      <c r="A31" s="11" t="str">
        <f t="shared" si="17"/>
        <v>Residential Products</v>
      </c>
      <c r="B31" s="216">
        <v>0.0</v>
      </c>
      <c r="C31" s="216">
        <f t="shared" ref="C31:F31" si="18">B31</f>
        <v>0</v>
      </c>
      <c r="D31" s="216">
        <f t="shared" si="18"/>
        <v>0</v>
      </c>
      <c r="E31" s="216">
        <f t="shared" si="18"/>
        <v>0</v>
      </c>
      <c r="F31" s="216">
        <f t="shared" si="18"/>
        <v>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</row>
    <row r="32" ht="15.0" customHeight="1">
      <c r="A32" s="11" t="str">
        <f t="shared" si="17"/>
        <v>#ERROR!</v>
      </c>
      <c r="B32" s="216">
        <v>0.0</v>
      </c>
      <c r="C32" s="216">
        <f t="shared" ref="C32:F32" si="19">B32</f>
        <v>0</v>
      </c>
      <c r="D32" s="216">
        <f t="shared" si="19"/>
        <v>0</v>
      </c>
      <c r="E32" s="216">
        <f t="shared" si="19"/>
        <v>0</v>
      </c>
      <c r="F32" s="216">
        <f t="shared" si="19"/>
        <v>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</row>
    <row r="33" ht="15.0" customHeight="1">
      <c r="A33" s="11" t="str">
        <f t="shared" si="17"/>
        <v>#ERROR!</v>
      </c>
      <c r="B33" s="216">
        <v>0.0</v>
      </c>
      <c r="C33" s="216">
        <f t="shared" ref="C33:F33" si="20">B33</f>
        <v>0</v>
      </c>
      <c r="D33" s="216">
        <f t="shared" si="20"/>
        <v>0</v>
      </c>
      <c r="E33" s="216">
        <f t="shared" si="20"/>
        <v>0</v>
      </c>
      <c r="F33" s="216">
        <f t="shared" si="20"/>
        <v>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</row>
    <row r="34" ht="15.0" customHeight="1">
      <c r="A34" s="11" t="str">
        <f t="shared" si="17"/>
        <v>#ERROR!</v>
      </c>
      <c r="B34" s="216"/>
      <c r="C34" s="216"/>
      <c r="D34" s="216"/>
      <c r="E34" s="216"/>
      <c r="F34" s="216"/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</row>
    <row r="35" ht="15.0" customHeight="1">
      <c r="A35" s="115" t="s">
        <v>474</v>
      </c>
      <c r="B35" s="219"/>
      <c r="C35" s="219"/>
      <c r="D35" s="219"/>
      <c r="E35" s="219"/>
      <c r="F35" s="219"/>
      <c r="G35" s="117">
        <f t="shared" ref="G35:BN35" si="21">SUM(G30:G34)</f>
        <v>0</v>
      </c>
      <c r="H35" s="117">
        <f t="shared" si="21"/>
        <v>0</v>
      </c>
      <c r="I35" s="117">
        <f t="shared" si="21"/>
        <v>0</v>
      </c>
      <c r="J35" s="117">
        <f t="shared" si="21"/>
        <v>0</v>
      </c>
      <c r="K35" s="117">
        <f t="shared" si="21"/>
        <v>0</v>
      </c>
      <c r="L35" s="117">
        <f t="shared" si="21"/>
        <v>0</v>
      </c>
      <c r="M35" s="117">
        <f t="shared" si="21"/>
        <v>0</v>
      </c>
      <c r="N35" s="117">
        <f t="shared" si="21"/>
        <v>0</v>
      </c>
      <c r="O35" s="117">
        <f t="shared" si="21"/>
        <v>0</v>
      </c>
      <c r="P35" s="117">
        <f t="shared" si="21"/>
        <v>0</v>
      </c>
      <c r="Q35" s="117">
        <f t="shared" si="21"/>
        <v>0</v>
      </c>
      <c r="R35" s="117">
        <f t="shared" si="21"/>
        <v>0</v>
      </c>
      <c r="S35" s="117">
        <f t="shared" si="21"/>
        <v>0</v>
      </c>
      <c r="T35" s="117">
        <f t="shared" si="21"/>
        <v>0</v>
      </c>
      <c r="U35" s="117">
        <f t="shared" si="21"/>
        <v>0</v>
      </c>
      <c r="V35" s="117">
        <f t="shared" si="21"/>
        <v>0</v>
      </c>
      <c r="W35" s="117">
        <f t="shared" si="21"/>
        <v>0</v>
      </c>
      <c r="X35" s="117">
        <f t="shared" si="21"/>
        <v>0</v>
      </c>
      <c r="Y35" s="117">
        <f t="shared" si="21"/>
        <v>0</v>
      </c>
      <c r="Z35" s="117">
        <f t="shared" si="21"/>
        <v>0</v>
      </c>
      <c r="AA35" s="117">
        <f t="shared" si="21"/>
        <v>0</v>
      </c>
      <c r="AB35" s="117">
        <f t="shared" si="21"/>
        <v>0</v>
      </c>
      <c r="AC35" s="117">
        <f t="shared" si="21"/>
        <v>0</v>
      </c>
      <c r="AD35" s="117">
        <f t="shared" si="21"/>
        <v>0</v>
      </c>
      <c r="AE35" s="117">
        <f t="shared" si="21"/>
        <v>0</v>
      </c>
      <c r="AF35" s="117">
        <f t="shared" si="21"/>
        <v>0</v>
      </c>
      <c r="AG35" s="117">
        <f t="shared" si="21"/>
        <v>0</v>
      </c>
      <c r="AH35" s="117">
        <f t="shared" si="21"/>
        <v>0</v>
      </c>
      <c r="AI35" s="117">
        <f t="shared" si="21"/>
        <v>0</v>
      </c>
      <c r="AJ35" s="117">
        <f t="shared" si="21"/>
        <v>0</v>
      </c>
      <c r="AK35" s="117">
        <f t="shared" si="21"/>
        <v>0</v>
      </c>
      <c r="AL35" s="117">
        <f t="shared" si="21"/>
        <v>0</v>
      </c>
      <c r="AM35" s="117">
        <f t="shared" si="21"/>
        <v>0</v>
      </c>
      <c r="AN35" s="117">
        <f t="shared" si="21"/>
        <v>0</v>
      </c>
      <c r="AO35" s="117">
        <f t="shared" si="21"/>
        <v>0</v>
      </c>
      <c r="AP35" s="117">
        <f t="shared" si="21"/>
        <v>0</v>
      </c>
      <c r="AQ35" s="117">
        <f t="shared" si="21"/>
        <v>0</v>
      </c>
      <c r="AR35" s="117">
        <f t="shared" si="21"/>
        <v>0</v>
      </c>
      <c r="AS35" s="117">
        <f t="shared" si="21"/>
        <v>0</v>
      </c>
      <c r="AT35" s="117">
        <f t="shared" si="21"/>
        <v>0</v>
      </c>
      <c r="AU35" s="117">
        <f t="shared" si="21"/>
        <v>0</v>
      </c>
      <c r="AV35" s="117">
        <f t="shared" si="21"/>
        <v>0</v>
      </c>
      <c r="AW35" s="117">
        <f t="shared" si="21"/>
        <v>0</v>
      </c>
      <c r="AX35" s="117">
        <f t="shared" si="21"/>
        <v>0</v>
      </c>
      <c r="AY35" s="117">
        <f t="shared" si="21"/>
        <v>0</v>
      </c>
      <c r="AZ35" s="117">
        <f t="shared" si="21"/>
        <v>0</v>
      </c>
      <c r="BA35" s="117">
        <f t="shared" si="21"/>
        <v>0</v>
      </c>
      <c r="BB35" s="117">
        <f t="shared" si="21"/>
        <v>0</v>
      </c>
      <c r="BC35" s="117">
        <f t="shared" si="21"/>
        <v>0</v>
      </c>
      <c r="BD35" s="117">
        <f t="shared" si="21"/>
        <v>0</v>
      </c>
      <c r="BE35" s="117">
        <f t="shared" si="21"/>
        <v>0</v>
      </c>
      <c r="BF35" s="117">
        <f t="shared" si="21"/>
        <v>0</v>
      </c>
      <c r="BG35" s="117">
        <f t="shared" si="21"/>
        <v>0</v>
      </c>
      <c r="BH35" s="117">
        <f t="shared" si="21"/>
        <v>0</v>
      </c>
      <c r="BI35" s="117">
        <f t="shared" si="21"/>
        <v>0</v>
      </c>
      <c r="BJ35" s="117">
        <f t="shared" si="21"/>
        <v>0</v>
      </c>
      <c r="BK35" s="117">
        <f t="shared" si="21"/>
        <v>0</v>
      </c>
      <c r="BL35" s="117">
        <f t="shared" si="21"/>
        <v>0</v>
      </c>
      <c r="BM35" s="117">
        <f t="shared" si="21"/>
        <v>0</v>
      </c>
      <c r="BN35" s="117">
        <f t="shared" si="21"/>
        <v>0</v>
      </c>
    </row>
    <row r="36" ht="15.0" customHeight="1">
      <c r="A36" s="220"/>
      <c r="B36" s="172"/>
      <c r="C36" s="172"/>
      <c r="D36" s="172"/>
      <c r="E36" s="172"/>
      <c r="F36" s="17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</row>
    <row r="37" ht="15.0" customHeight="1">
      <c r="A37" s="221" t="s">
        <v>475</v>
      </c>
      <c r="B37" s="127"/>
      <c r="C37" s="127"/>
      <c r="D37" s="127"/>
      <c r="E37" s="127"/>
      <c r="F37" s="127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3" t="s">
        <v>476</v>
      </c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3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3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</row>
    <row r="38" ht="15.0" customHeight="1">
      <c r="A38" s="11" t="str">
        <f t="shared" ref="A38:A42" si="22">A23</f>
        <v>#ERROR!</v>
      </c>
      <c r="B38" s="224">
        <v>0.5</v>
      </c>
      <c r="C38" s="224">
        <v>0.45</v>
      </c>
      <c r="D38" s="224">
        <v>0.4</v>
      </c>
      <c r="E38" s="224">
        <v>0.4</v>
      </c>
      <c r="F38" s="224">
        <v>0.4</v>
      </c>
      <c r="G38" s="225"/>
      <c r="H38" s="225"/>
      <c r="I38" s="225"/>
      <c r="J38" s="226" t="s">
        <v>5</v>
      </c>
      <c r="K38" s="225"/>
      <c r="L38" s="225"/>
      <c r="M38" s="225"/>
      <c r="N38" s="225"/>
      <c r="O38" s="225"/>
      <c r="P38" s="225"/>
      <c r="Q38" s="225"/>
      <c r="R38" s="225"/>
      <c r="S38" s="227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7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7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</row>
    <row r="39" ht="15.0" customHeight="1">
      <c r="A39" s="11" t="str">
        <f t="shared" si="22"/>
        <v>Residential Products</v>
      </c>
      <c r="B39" s="224">
        <v>0.5</v>
      </c>
      <c r="C39" s="224">
        <v>0.45</v>
      </c>
      <c r="D39" s="224">
        <v>0.4</v>
      </c>
      <c r="E39" s="224">
        <v>0.4</v>
      </c>
      <c r="F39" s="224">
        <v>0.4</v>
      </c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7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7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7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</row>
    <row r="40" ht="15.0" customHeight="1">
      <c r="A40" s="11" t="str">
        <f t="shared" si="22"/>
        <v>#ERROR!</v>
      </c>
      <c r="B40" s="224">
        <v>0.1</v>
      </c>
      <c r="C40" s="224">
        <v>0.1</v>
      </c>
      <c r="D40" s="224">
        <v>0.1</v>
      </c>
      <c r="E40" s="224">
        <v>0.1</v>
      </c>
      <c r="F40" s="224">
        <v>0.1</v>
      </c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7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7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7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</row>
    <row r="41" ht="15.0" customHeight="1">
      <c r="A41" s="11" t="str">
        <f t="shared" si="22"/>
        <v>#ERROR!</v>
      </c>
      <c r="B41" s="224">
        <v>0.5</v>
      </c>
      <c r="C41" s="224">
        <f t="shared" ref="C41:F41" si="23">B41</f>
        <v>0.5</v>
      </c>
      <c r="D41" s="224">
        <f t="shared" si="23"/>
        <v>0.5</v>
      </c>
      <c r="E41" s="224">
        <f t="shared" si="23"/>
        <v>0.5</v>
      </c>
      <c r="F41" s="224">
        <f t="shared" si="23"/>
        <v>0.5</v>
      </c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7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7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7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</row>
    <row r="42" ht="15.0" customHeight="1">
      <c r="A42" s="11" t="str">
        <f t="shared" si="22"/>
        <v>#ERROR!</v>
      </c>
      <c r="B42" s="224">
        <v>0.4</v>
      </c>
      <c r="C42" s="224">
        <v>0.4</v>
      </c>
      <c r="D42" s="224">
        <v>0.4</v>
      </c>
      <c r="E42" s="224">
        <v>0.4</v>
      </c>
      <c r="F42" s="224">
        <v>0.4</v>
      </c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7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7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7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</row>
    <row r="43" ht="15.0" customHeight="1">
      <c r="A43" s="220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</row>
    <row r="44" ht="15.0" customHeight="1">
      <c r="A44" s="221" t="s">
        <v>477</v>
      </c>
      <c r="B44" s="127"/>
      <c r="C44" s="127"/>
      <c r="D44" s="127"/>
      <c r="E44" s="127"/>
      <c r="F44" s="127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</row>
    <row r="45" ht="15.0" customHeight="1">
      <c r="A45" s="71" t="str">
        <f>A38</f>
        <v>#ERROR!</v>
      </c>
      <c r="B45" s="229"/>
      <c r="C45" s="229"/>
      <c r="D45" s="229"/>
      <c r="E45" s="229"/>
      <c r="F45" s="229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</row>
    <row r="46" ht="15.0" customHeight="1">
      <c r="A46" s="171" t="s">
        <v>478</v>
      </c>
      <c r="B46" s="130">
        <v>0.15</v>
      </c>
      <c r="C46" s="130">
        <v>0.15</v>
      </c>
      <c r="D46" s="130">
        <v>0.15</v>
      </c>
      <c r="E46" s="130">
        <v>0.15</v>
      </c>
      <c r="F46" s="130">
        <v>0.15</v>
      </c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</row>
    <row r="47" ht="15.0" customHeight="1">
      <c r="A47" s="171" t="s">
        <v>479</v>
      </c>
      <c r="B47" s="130">
        <v>0.6</v>
      </c>
      <c r="C47" s="130">
        <v>0.6</v>
      </c>
      <c r="D47" s="130">
        <v>0.6</v>
      </c>
      <c r="E47" s="130">
        <v>0.6</v>
      </c>
      <c r="F47" s="130">
        <v>0.6</v>
      </c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</row>
    <row r="48" ht="15.0" customHeight="1">
      <c r="A48" s="171" t="s">
        <v>480</v>
      </c>
      <c r="B48" s="130">
        <v>0.1</v>
      </c>
      <c r="C48" s="130">
        <v>0.1</v>
      </c>
      <c r="D48" s="130">
        <v>0.1</v>
      </c>
      <c r="E48" s="130">
        <v>0.1</v>
      </c>
      <c r="F48" s="130">
        <v>0.1</v>
      </c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</row>
    <row r="49" ht="15.0" customHeight="1">
      <c r="A49" s="171" t="s">
        <v>461</v>
      </c>
      <c r="B49" s="130">
        <v>0.01</v>
      </c>
      <c r="C49" s="130">
        <v>0.01</v>
      </c>
      <c r="D49" s="130">
        <v>0.01</v>
      </c>
      <c r="E49" s="130">
        <v>0.01</v>
      </c>
      <c r="F49" s="130">
        <v>0.01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</row>
    <row r="50" ht="15.0" customHeight="1">
      <c r="A50" s="171" t="s">
        <v>481</v>
      </c>
      <c r="B50" s="130">
        <v>0.04</v>
      </c>
      <c r="C50" s="130">
        <v>0.04</v>
      </c>
      <c r="D50" s="130">
        <v>0.04</v>
      </c>
      <c r="E50" s="130">
        <v>0.04</v>
      </c>
      <c r="F50" s="130">
        <v>0.04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</row>
    <row r="51" ht="15.0" customHeight="1">
      <c r="A51" s="171" t="s">
        <v>482</v>
      </c>
      <c r="B51" s="130">
        <v>0.1</v>
      </c>
      <c r="C51" s="130">
        <v>0.1</v>
      </c>
      <c r="D51" s="130">
        <v>0.1</v>
      </c>
      <c r="E51" s="130">
        <v>0.1</v>
      </c>
      <c r="F51" s="130">
        <v>0.1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</row>
    <row r="52" ht="15.0" customHeight="1">
      <c r="A52" s="171" t="s">
        <v>5</v>
      </c>
      <c r="B52" s="130">
        <v>0.0</v>
      </c>
      <c r="C52" s="130">
        <v>0.0</v>
      </c>
      <c r="D52" s="130">
        <v>0.0</v>
      </c>
      <c r="E52" s="130">
        <v>0.0</v>
      </c>
      <c r="F52" s="130">
        <v>0.0</v>
      </c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</row>
    <row r="53" ht="15.0" customHeight="1">
      <c r="A53" s="1" t="s">
        <v>5</v>
      </c>
      <c r="B53" s="230">
        <f t="shared" ref="B53:F53" si="24">SUM(B46:B52)</f>
        <v>1</v>
      </c>
      <c r="C53" s="230">
        <f t="shared" si="24"/>
        <v>1</v>
      </c>
      <c r="D53" s="230">
        <f t="shared" si="24"/>
        <v>1</v>
      </c>
      <c r="E53" s="230">
        <f t="shared" si="24"/>
        <v>1</v>
      </c>
      <c r="F53" s="230">
        <f t="shared" si="24"/>
        <v>1</v>
      </c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</row>
    <row r="54" ht="15.0" customHeight="1">
      <c r="A54" s="71" t="str">
        <f>A39</f>
        <v>Residential Products</v>
      </c>
      <c r="B54" s="229"/>
      <c r="C54" s="229"/>
      <c r="D54" s="229"/>
      <c r="E54" s="229"/>
      <c r="F54" s="229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</row>
    <row r="55" ht="15.0" customHeight="1">
      <c r="A55" s="171" t="s">
        <v>483</v>
      </c>
      <c r="B55" s="130">
        <v>0.15</v>
      </c>
      <c r="C55" s="130">
        <v>0.15</v>
      </c>
      <c r="D55" s="130">
        <v>0.15</v>
      </c>
      <c r="E55" s="130">
        <v>0.15</v>
      </c>
      <c r="F55" s="130">
        <v>0.15</v>
      </c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</row>
    <row r="56" ht="15.0" customHeight="1">
      <c r="A56" s="171" t="s">
        <v>484</v>
      </c>
      <c r="B56" s="130">
        <v>0.6</v>
      </c>
      <c r="C56" s="130">
        <v>0.6</v>
      </c>
      <c r="D56" s="130">
        <v>0.6</v>
      </c>
      <c r="E56" s="130">
        <v>0.6</v>
      </c>
      <c r="F56" s="130">
        <v>0.6</v>
      </c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</row>
    <row r="57" ht="15.0" customHeight="1">
      <c r="A57" s="171" t="s">
        <v>485</v>
      </c>
      <c r="B57" s="130">
        <v>0.1</v>
      </c>
      <c r="C57" s="130">
        <v>0.1</v>
      </c>
      <c r="D57" s="130">
        <v>0.1</v>
      </c>
      <c r="E57" s="130">
        <v>0.1</v>
      </c>
      <c r="F57" s="130">
        <v>0.1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</row>
    <row r="58" ht="15.0" customHeight="1">
      <c r="A58" s="171" t="s">
        <v>486</v>
      </c>
      <c r="B58" s="130">
        <v>0.01</v>
      </c>
      <c r="C58" s="130">
        <v>0.01</v>
      </c>
      <c r="D58" s="130">
        <v>0.01</v>
      </c>
      <c r="E58" s="130">
        <v>0.01</v>
      </c>
      <c r="F58" s="130">
        <v>0.01</v>
      </c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</row>
    <row r="59" ht="15.0" customHeight="1">
      <c r="A59" s="171" t="s">
        <v>487</v>
      </c>
      <c r="B59" s="130">
        <v>0.04</v>
      </c>
      <c r="C59" s="130">
        <v>0.04</v>
      </c>
      <c r="D59" s="130">
        <v>0.04</v>
      </c>
      <c r="E59" s="130">
        <v>0.04</v>
      </c>
      <c r="F59" s="130">
        <v>0.04</v>
      </c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</row>
    <row r="60" ht="15.0" customHeight="1">
      <c r="A60" s="171" t="s">
        <v>488</v>
      </c>
      <c r="B60" s="130">
        <v>0.1</v>
      </c>
      <c r="C60" s="130">
        <v>0.1</v>
      </c>
      <c r="D60" s="130">
        <v>0.1</v>
      </c>
      <c r="E60" s="130">
        <v>0.1</v>
      </c>
      <c r="F60" s="130">
        <v>0.1</v>
      </c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</row>
    <row r="61" ht="15.0" customHeight="1">
      <c r="A61" s="1" t="s">
        <v>5</v>
      </c>
      <c r="B61" s="130">
        <v>0.0</v>
      </c>
      <c r="C61" s="130">
        <v>0.0</v>
      </c>
      <c r="D61" s="130">
        <v>0.0</v>
      </c>
      <c r="E61" s="130">
        <v>0.0</v>
      </c>
      <c r="F61" s="130">
        <v>0.0</v>
      </c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</row>
    <row r="62" ht="15.0" customHeight="1">
      <c r="A62" s="71" t="str">
        <f>A40</f>
        <v>#ERROR!</v>
      </c>
      <c r="B62" s="230">
        <f t="shared" ref="B62:F62" si="25">SUM(B55:B61)</f>
        <v>1</v>
      </c>
      <c r="C62" s="230">
        <f t="shared" si="25"/>
        <v>1</v>
      </c>
      <c r="D62" s="230">
        <f t="shared" si="25"/>
        <v>1</v>
      </c>
      <c r="E62" s="230">
        <f t="shared" si="25"/>
        <v>1</v>
      </c>
      <c r="F62" s="230">
        <f t="shared" si="25"/>
        <v>1</v>
      </c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</row>
    <row r="63" ht="15.0" customHeight="1">
      <c r="A63" s="171" t="s">
        <v>483</v>
      </c>
      <c r="B63" s="130">
        <v>0.15</v>
      </c>
      <c r="C63" s="130">
        <v>0.15</v>
      </c>
      <c r="D63" s="130">
        <v>0.15</v>
      </c>
      <c r="E63" s="130">
        <v>0.15</v>
      </c>
      <c r="F63" s="130">
        <v>0.15</v>
      </c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</row>
    <row r="64" ht="15.0" customHeight="1">
      <c r="A64" s="171" t="s">
        <v>484</v>
      </c>
      <c r="B64" s="130">
        <v>0.6</v>
      </c>
      <c r="C64" s="130">
        <v>0.6</v>
      </c>
      <c r="D64" s="130">
        <v>0.6</v>
      </c>
      <c r="E64" s="130">
        <v>0.6</v>
      </c>
      <c r="F64" s="130">
        <v>0.6</v>
      </c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</row>
    <row r="65" ht="15.0" customHeight="1">
      <c r="A65" s="171" t="s">
        <v>485</v>
      </c>
      <c r="B65" s="130">
        <v>0.1</v>
      </c>
      <c r="C65" s="130">
        <v>0.1</v>
      </c>
      <c r="D65" s="130">
        <v>0.1</v>
      </c>
      <c r="E65" s="130">
        <v>0.1</v>
      </c>
      <c r="F65" s="130">
        <v>0.1</v>
      </c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</row>
    <row r="66" ht="15.0" customHeight="1">
      <c r="A66" s="171" t="s">
        <v>486</v>
      </c>
      <c r="B66" s="130">
        <v>0.01</v>
      </c>
      <c r="C66" s="130">
        <v>0.01</v>
      </c>
      <c r="D66" s="130">
        <v>0.01</v>
      </c>
      <c r="E66" s="130">
        <v>0.01</v>
      </c>
      <c r="F66" s="130">
        <v>0.01</v>
      </c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</row>
    <row r="67" ht="15.0" customHeight="1">
      <c r="A67" s="171" t="s">
        <v>487</v>
      </c>
      <c r="B67" s="130">
        <v>0.04</v>
      </c>
      <c r="C67" s="130">
        <v>0.04</v>
      </c>
      <c r="D67" s="130">
        <v>0.04</v>
      </c>
      <c r="E67" s="130">
        <v>0.04</v>
      </c>
      <c r="F67" s="130">
        <v>0.04</v>
      </c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</row>
    <row r="68" ht="15.0" customHeight="1">
      <c r="A68" s="171" t="s">
        <v>488</v>
      </c>
      <c r="B68" s="130">
        <v>0.1</v>
      </c>
      <c r="C68" s="130">
        <v>0.1</v>
      </c>
      <c r="D68" s="130">
        <v>0.1</v>
      </c>
      <c r="E68" s="130">
        <v>0.1</v>
      </c>
      <c r="F68" s="130">
        <v>0.1</v>
      </c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</row>
    <row r="69" ht="15.0" customHeight="1">
      <c r="A69" s="1" t="s">
        <v>5</v>
      </c>
      <c r="B69" s="130">
        <v>0.0</v>
      </c>
      <c r="C69" s="130">
        <v>0.0</v>
      </c>
      <c r="D69" s="130">
        <v>0.0</v>
      </c>
      <c r="E69" s="130">
        <v>0.0</v>
      </c>
      <c r="F69" s="130">
        <v>0.0</v>
      </c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</row>
    <row r="70" ht="15.0" customHeight="1">
      <c r="A70" s="40"/>
      <c r="B70" s="230">
        <f t="shared" ref="B70:F70" si="26">SUM(B63:B69)</f>
        <v>1</v>
      </c>
      <c r="C70" s="230">
        <f t="shared" si="26"/>
        <v>1</v>
      </c>
      <c r="D70" s="230">
        <f t="shared" si="26"/>
        <v>1</v>
      </c>
      <c r="E70" s="230">
        <f t="shared" si="26"/>
        <v>1</v>
      </c>
      <c r="F70" s="230">
        <f t="shared" si="26"/>
        <v>1</v>
      </c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</row>
    <row r="71" ht="15.0" customHeight="1">
      <c r="A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</row>
    <row r="72" ht="15.0" customHeight="1">
      <c r="A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</row>
    <row r="73" ht="15.0" customHeight="1">
      <c r="A73" s="40"/>
      <c r="D73" s="3">
        <f>7150/11000</f>
        <v>0.65</v>
      </c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</row>
    <row r="74" ht="15.0" customHeight="1">
      <c r="A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</row>
    <row r="75" ht="15.0" customHeight="1">
      <c r="A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</row>
    <row r="76" ht="15.0" customHeight="1">
      <c r="A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</row>
    <row r="77" ht="15.0" customHeight="1">
      <c r="A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</row>
    <row r="78" ht="15.0" customHeight="1">
      <c r="A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</row>
    <row r="79" ht="15.0" customHeight="1">
      <c r="A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</row>
    <row r="80" ht="15.0" customHeight="1">
      <c r="A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</row>
    <row r="81" ht="15.0" customHeight="1">
      <c r="A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</row>
    <row r="82" ht="15.0" customHeight="1">
      <c r="A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</row>
    <row r="83" ht="15.0" customHeight="1">
      <c r="A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</row>
    <row r="84" ht="15.0" customHeight="1">
      <c r="A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</row>
    <row r="85" ht="15.0" customHeight="1">
      <c r="A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</row>
    <row r="86" ht="15.0" customHeight="1">
      <c r="A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</row>
    <row r="87" ht="15.0" customHeight="1">
      <c r="A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</row>
    <row r="88" ht="15.0" customHeight="1">
      <c r="A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</row>
    <row r="89" ht="15.0" customHeight="1">
      <c r="A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</row>
    <row r="90" ht="15.0" customHeight="1">
      <c r="A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</row>
    <row r="91" ht="15.0" customHeight="1">
      <c r="A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</row>
    <row r="92" ht="15.0" customHeight="1">
      <c r="A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</row>
    <row r="93" ht="15.0" customHeight="1">
      <c r="A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</row>
    <row r="94" ht="15.0" customHeight="1">
      <c r="A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</row>
    <row r="95" ht="15.0" customHeight="1">
      <c r="A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</row>
    <row r="96" ht="15.0" customHeight="1">
      <c r="A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</row>
    <row r="97" ht="15.0" customHeight="1">
      <c r="A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</row>
    <row r="98" ht="15.0" customHeight="1">
      <c r="A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</row>
    <row r="99" ht="15.0" customHeight="1">
      <c r="A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</row>
    <row r="100" ht="15.0" customHeight="1">
      <c r="A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</row>
    <row r="101" ht="15.0" customHeight="1">
      <c r="A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</row>
    <row r="102" ht="15.0" customHeight="1">
      <c r="A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</row>
    <row r="103" ht="15.0" customHeight="1">
      <c r="A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</row>
    <row r="104" ht="15.0" customHeight="1">
      <c r="A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</row>
    <row r="105" ht="15.0" customHeight="1">
      <c r="A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</row>
    <row r="106" ht="15.0" customHeight="1">
      <c r="A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</row>
    <row r="107" ht="15.0" customHeight="1">
      <c r="A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</row>
    <row r="108" ht="15.0" customHeight="1">
      <c r="A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</row>
    <row r="109" ht="15.0" customHeight="1">
      <c r="A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</row>
    <row r="110" ht="15.0" customHeight="1">
      <c r="A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</row>
    <row r="111" ht="15.0" customHeight="1">
      <c r="A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</row>
    <row r="112" ht="15.0" customHeight="1">
      <c r="A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</row>
    <row r="113" ht="15.0" customHeight="1">
      <c r="A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</row>
    <row r="114" ht="15.0" customHeight="1">
      <c r="A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</row>
    <row r="115" ht="15.0" customHeight="1">
      <c r="A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</row>
    <row r="116" ht="15.0" customHeight="1">
      <c r="A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</row>
    <row r="117" ht="15.0" customHeight="1">
      <c r="A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</row>
    <row r="118" ht="15.0" customHeight="1">
      <c r="A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</row>
    <row r="119" ht="15.0" customHeight="1">
      <c r="A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</row>
    <row r="120" ht="15.0" customHeight="1">
      <c r="A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</row>
    <row r="121" ht="15.0" customHeight="1">
      <c r="A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</row>
    <row r="122" ht="15.0" customHeight="1">
      <c r="A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</row>
    <row r="123" ht="15.0" customHeight="1">
      <c r="A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</row>
    <row r="124" ht="15.0" customHeight="1">
      <c r="A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</row>
    <row r="125" ht="15.0" customHeight="1">
      <c r="A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</row>
    <row r="126" ht="15.0" customHeight="1">
      <c r="A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</row>
    <row r="127" ht="15.0" customHeight="1">
      <c r="A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</row>
    <row r="128" ht="15.0" customHeight="1">
      <c r="A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</row>
    <row r="129" ht="15.0" customHeight="1">
      <c r="A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</row>
    <row r="130" ht="15.0" customHeight="1">
      <c r="A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</row>
    <row r="131" ht="15.0" customHeight="1">
      <c r="A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</row>
    <row r="132" ht="15.0" customHeight="1">
      <c r="A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</row>
    <row r="133" ht="15.0" customHeight="1">
      <c r="A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</row>
    <row r="134" ht="15.0" customHeight="1">
      <c r="A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</row>
    <row r="135" ht="15.0" customHeight="1">
      <c r="A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</row>
    <row r="136" ht="15.0" customHeight="1">
      <c r="A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</row>
    <row r="137" ht="15.0" customHeight="1">
      <c r="A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</row>
    <row r="138" ht="15.0" customHeight="1">
      <c r="A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</row>
    <row r="139" ht="15.0" customHeight="1">
      <c r="A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</row>
    <row r="140" ht="15.0" customHeight="1">
      <c r="A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</row>
    <row r="141" ht="15.0" customHeight="1">
      <c r="A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</row>
    <row r="142" ht="15.0" customHeight="1">
      <c r="A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</row>
    <row r="143" ht="15.0" customHeight="1">
      <c r="A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</row>
    <row r="144" ht="15.0" customHeight="1">
      <c r="A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</row>
    <row r="145" ht="15.0" customHeight="1">
      <c r="A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</row>
    <row r="146" ht="15.0" customHeight="1">
      <c r="A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</row>
    <row r="147" ht="15.0" customHeight="1">
      <c r="A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</row>
    <row r="148" ht="15.0" customHeight="1">
      <c r="A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</row>
    <row r="149" ht="15.0" customHeight="1">
      <c r="A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</row>
    <row r="150" ht="15.0" customHeight="1">
      <c r="A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</row>
    <row r="151" ht="15.0" customHeight="1">
      <c r="A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</row>
    <row r="152" ht="15.0" customHeight="1">
      <c r="A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</row>
    <row r="153" ht="15.0" customHeight="1">
      <c r="A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</row>
    <row r="154" ht="15.0" customHeight="1">
      <c r="A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</row>
    <row r="155" ht="15.0" customHeight="1">
      <c r="A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</row>
    <row r="156" ht="15.0" customHeight="1">
      <c r="A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</row>
    <row r="157" ht="15.0" customHeight="1">
      <c r="A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</row>
    <row r="158" ht="15.0" customHeight="1">
      <c r="A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</row>
    <row r="159" ht="15.0" customHeight="1">
      <c r="A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</row>
    <row r="160" ht="15.0" customHeight="1">
      <c r="A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</row>
    <row r="161" ht="15.0" customHeight="1">
      <c r="A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</row>
    <row r="162" ht="15.0" customHeight="1">
      <c r="A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</row>
    <row r="163" ht="15.0" customHeight="1">
      <c r="A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</row>
    <row r="164" ht="15.0" customHeight="1">
      <c r="A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</row>
    <row r="165" ht="15.0" customHeight="1">
      <c r="A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</row>
    <row r="166" ht="15.0" customHeight="1">
      <c r="A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</row>
    <row r="167" ht="15.0" customHeight="1">
      <c r="A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</row>
    <row r="168" ht="15.0" customHeight="1">
      <c r="A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</row>
    <row r="169" ht="15.0" customHeight="1">
      <c r="A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</row>
    <row r="170" ht="15.0" customHeight="1">
      <c r="A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</row>
    <row r="171" ht="15.0" customHeight="1">
      <c r="A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</row>
    <row r="172" ht="15.0" customHeight="1">
      <c r="A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</row>
    <row r="173" ht="15.0" customHeight="1">
      <c r="A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</row>
    <row r="174" ht="15.0" customHeight="1">
      <c r="A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</row>
    <row r="175" ht="15.0" customHeight="1">
      <c r="A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</row>
    <row r="176" ht="15.0" customHeight="1">
      <c r="A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</row>
    <row r="177" ht="15.0" customHeight="1">
      <c r="A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</row>
    <row r="178" ht="15.0" customHeight="1">
      <c r="A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</row>
    <row r="179" ht="15.0" customHeight="1">
      <c r="A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</row>
    <row r="180" ht="15.0" customHeight="1">
      <c r="A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</row>
    <row r="181" ht="15.0" customHeight="1">
      <c r="A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</row>
    <row r="182" ht="15.0" customHeight="1">
      <c r="A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</row>
    <row r="183" ht="15.0" customHeight="1">
      <c r="A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</row>
    <row r="184" ht="15.0" customHeight="1">
      <c r="A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</row>
    <row r="185" ht="15.0" customHeight="1">
      <c r="A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</row>
    <row r="186" ht="15.0" customHeight="1">
      <c r="A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</row>
    <row r="187" ht="15.0" customHeight="1">
      <c r="A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</row>
    <row r="188" ht="15.0" customHeight="1">
      <c r="A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</row>
    <row r="189" ht="15.0" customHeight="1">
      <c r="A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</row>
    <row r="190" ht="15.0" customHeight="1">
      <c r="A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</row>
    <row r="191" ht="15.0" customHeight="1">
      <c r="A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</row>
    <row r="192" ht="15.0" customHeight="1">
      <c r="A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</row>
    <row r="193" ht="15.0" customHeight="1">
      <c r="A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</row>
    <row r="194" ht="15.0" customHeight="1">
      <c r="A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</row>
    <row r="195" ht="15.0" customHeight="1">
      <c r="A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</row>
    <row r="196" ht="15.0" customHeight="1">
      <c r="A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</row>
    <row r="197" ht="15.0" customHeight="1">
      <c r="A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</row>
    <row r="198" ht="15.0" customHeight="1">
      <c r="A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</row>
    <row r="199" ht="15.0" customHeight="1">
      <c r="A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</row>
    <row r="200" ht="15.0" customHeight="1">
      <c r="A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</row>
    <row r="201" ht="15.0" customHeight="1">
      <c r="A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</row>
    <row r="202" ht="15.0" customHeight="1">
      <c r="A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</row>
    <row r="203" ht="15.0" customHeight="1">
      <c r="A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</row>
    <row r="204" ht="15.0" customHeight="1">
      <c r="A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</row>
    <row r="205" ht="15.0" customHeight="1">
      <c r="A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</row>
    <row r="206" ht="15.0" customHeight="1">
      <c r="A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</row>
    <row r="207" ht="15.0" customHeight="1">
      <c r="A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</row>
    <row r="208" ht="15.0" customHeight="1">
      <c r="A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</row>
    <row r="209" ht="15.0" customHeight="1">
      <c r="A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</row>
    <row r="210" ht="15.0" customHeight="1">
      <c r="A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</row>
    <row r="211" ht="15.0" customHeight="1">
      <c r="A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</row>
    <row r="212" ht="15.0" customHeight="1">
      <c r="A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</row>
    <row r="213" ht="15.0" customHeight="1">
      <c r="A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</row>
    <row r="214" ht="15.0" customHeight="1">
      <c r="A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</row>
    <row r="215" ht="15.0" customHeight="1">
      <c r="A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</row>
    <row r="216" ht="15.0" customHeight="1">
      <c r="A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</row>
    <row r="217" ht="15.0" customHeight="1">
      <c r="A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</row>
    <row r="218" ht="15.0" customHeight="1">
      <c r="A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</row>
    <row r="219" ht="15.0" customHeight="1">
      <c r="A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</row>
    <row r="220" ht="15.0" customHeight="1">
      <c r="A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</row>
    <row r="221" ht="15.0" customHeight="1">
      <c r="A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</row>
    <row r="222" ht="15.0" customHeight="1">
      <c r="A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</row>
    <row r="223" ht="15.0" customHeight="1">
      <c r="A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</row>
    <row r="224" ht="15.0" customHeight="1">
      <c r="A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</row>
    <row r="225" ht="15.0" customHeight="1">
      <c r="A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</row>
    <row r="226" ht="15.0" customHeight="1">
      <c r="A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</row>
    <row r="227" ht="15.0" customHeight="1">
      <c r="A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</row>
    <row r="228" ht="15.0" customHeight="1">
      <c r="A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</row>
    <row r="229" ht="15.0" customHeight="1">
      <c r="A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</row>
    <row r="230" ht="15.0" customHeight="1">
      <c r="A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</row>
    <row r="231" ht="15.0" customHeight="1">
      <c r="A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</row>
    <row r="232" ht="15.0" customHeight="1">
      <c r="A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</row>
    <row r="233" ht="15.0" customHeight="1">
      <c r="A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</row>
    <row r="234" ht="15.0" customHeight="1">
      <c r="A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</row>
    <row r="235" ht="15.0" customHeight="1">
      <c r="A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</row>
    <row r="236" ht="15.0" customHeight="1">
      <c r="A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</row>
    <row r="237" ht="15.0" customHeight="1">
      <c r="A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</row>
    <row r="238" ht="15.0" customHeight="1">
      <c r="A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</row>
    <row r="239" ht="15.0" customHeight="1">
      <c r="A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</row>
    <row r="240" ht="15.0" customHeight="1">
      <c r="A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</row>
    <row r="241" ht="15.0" customHeight="1">
      <c r="A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</row>
    <row r="242" ht="15.0" customHeight="1">
      <c r="A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</row>
    <row r="243" ht="15.0" customHeight="1">
      <c r="A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</row>
    <row r="244" ht="15.0" customHeight="1">
      <c r="A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</row>
    <row r="245" ht="15.0" customHeight="1">
      <c r="A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</row>
    <row r="246" ht="15.0" customHeight="1">
      <c r="A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</row>
    <row r="247" ht="15.0" customHeight="1">
      <c r="A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</row>
    <row r="248" ht="15.0" customHeight="1">
      <c r="A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</row>
    <row r="249" ht="15.0" customHeight="1">
      <c r="A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</row>
    <row r="250" ht="15.0" customHeight="1">
      <c r="A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</row>
    <row r="251" ht="15.0" customHeight="1">
      <c r="A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</row>
    <row r="252" ht="15.0" customHeight="1">
      <c r="A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</row>
    <row r="253" ht="15.0" customHeight="1">
      <c r="A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</row>
    <row r="254" ht="15.0" customHeight="1">
      <c r="A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</row>
    <row r="255" ht="15.0" customHeight="1">
      <c r="A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</row>
    <row r="256" ht="15.0" customHeight="1">
      <c r="A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</row>
    <row r="257" ht="15.0" customHeight="1">
      <c r="A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</row>
    <row r="258" ht="15.0" customHeight="1">
      <c r="A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</row>
    <row r="259" ht="15.0" customHeight="1">
      <c r="A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</row>
    <row r="260" ht="15.0" customHeight="1">
      <c r="A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</row>
    <row r="261" ht="15.0" customHeight="1">
      <c r="A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</row>
    <row r="262" ht="15.0" customHeight="1">
      <c r="A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</row>
    <row r="263" ht="15.0" customHeight="1">
      <c r="A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</row>
    <row r="264" ht="15.0" customHeight="1">
      <c r="A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</row>
    <row r="265" ht="15.0" customHeight="1">
      <c r="A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</row>
    <row r="266" ht="15.0" customHeight="1">
      <c r="A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</row>
    <row r="267" ht="15.0" customHeight="1">
      <c r="A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</row>
    <row r="268" ht="15.0" customHeight="1">
      <c r="A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</row>
    <row r="269" ht="15.0" customHeight="1">
      <c r="A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</row>
    <row r="270" ht="15.0" customHeight="1">
      <c r="A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</row>
    <row r="271" ht="13.5" customHeight="1">
      <c r="A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</row>
    <row r="272" ht="13.5" customHeight="1">
      <c r="A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</row>
    <row r="273" ht="13.5" customHeight="1">
      <c r="A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</row>
    <row r="274" ht="13.5" customHeight="1">
      <c r="A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</row>
    <row r="275" ht="13.5" customHeight="1">
      <c r="A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</row>
    <row r="276" ht="13.5" customHeight="1">
      <c r="A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</row>
    <row r="277" ht="13.5" customHeight="1">
      <c r="A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</row>
    <row r="278" ht="13.5" customHeight="1">
      <c r="A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</row>
    <row r="279" ht="13.5" customHeight="1">
      <c r="A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</row>
    <row r="280" ht="13.5" customHeight="1">
      <c r="A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</row>
    <row r="281" ht="13.5" customHeight="1">
      <c r="A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</row>
    <row r="282" ht="13.5" customHeight="1">
      <c r="A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</row>
    <row r="283" ht="13.5" customHeight="1">
      <c r="A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</row>
    <row r="284" ht="13.5" customHeight="1">
      <c r="A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</row>
    <row r="285" ht="13.5" customHeight="1">
      <c r="A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</row>
    <row r="286" ht="13.5" customHeight="1">
      <c r="A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</row>
    <row r="287" ht="13.5" customHeight="1">
      <c r="A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</row>
    <row r="288" ht="13.5" customHeight="1">
      <c r="A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</row>
    <row r="289" ht="13.5" customHeight="1">
      <c r="A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</row>
    <row r="290" ht="13.5" customHeight="1">
      <c r="A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</row>
    <row r="291" ht="13.5" customHeight="1">
      <c r="A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</row>
    <row r="292" ht="13.5" customHeight="1">
      <c r="A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</row>
    <row r="293" ht="13.5" customHeight="1">
      <c r="A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</row>
    <row r="294" ht="13.5" customHeight="1">
      <c r="A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</row>
    <row r="295" ht="13.5" customHeight="1">
      <c r="A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</row>
    <row r="296" ht="13.5" customHeight="1">
      <c r="A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</row>
    <row r="297" ht="13.5" customHeight="1">
      <c r="A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</row>
    <row r="298" ht="13.5" customHeight="1">
      <c r="A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</row>
    <row r="299" ht="13.5" customHeight="1">
      <c r="A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</row>
    <row r="300" ht="13.5" customHeight="1">
      <c r="A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</row>
    <row r="301" ht="13.5" customHeight="1">
      <c r="A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</row>
    <row r="302" ht="13.5" customHeight="1">
      <c r="A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</row>
    <row r="303" ht="13.5" customHeight="1">
      <c r="A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</row>
    <row r="304" ht="13.5" customHeight="1">
      <c r="A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</row>
    <row r="305" ht="13.5" customHeight="1">
      <c r="A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</row>
    <row r="306" ht="13.5" customHeight="1">
      <c r="A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</row>
    <row r="307" ht="13.5" customHeight="1">
      <c r="A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</row>
    <row r="308" ht="13.5" customHeight="1">
      <c r="A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</row>
    <row r="309" ht="13.5" customHeight="1">
      <c r="A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</row>
    <row r="310" ht="13.5" customHeight="1">
      <c r="A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</row>
    <row r="311" ht="13.5" customHeight="1">
      <c r="A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</row>
    <row r="312" ht="13.5" customHeight="1">
      <c r="A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</row>
    <row r="313" ht="13.5" customHeight="1">
      <c r="A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</row>
    <row r="314" ht="13.5" customHeight="1">
      <c r="A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</row>
    <row r="315" ht="13.5" customHeight="1">
      <c r="A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</row>
    <row r="316" ht="13.5" customHeight="1">
      <c r="A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</row>
    <row r="317" ht="13.5" customHeight="1">
      <c r="A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</row>
    <row r="318" ht="13.5" customHeight="1">
      <c r="A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</row>
    <row r="319" ht="13.5" customHeight="1">
      <c r="A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</row>
    <row r="320" ht="13.5" customHeight="1">
      <c r="A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</row>
    <row r="321" ht="13.5" customHeight="1">
      <c r="A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</row>
    <row r="322" ht="13.5" customHeight="1">
      <c r="A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</row>
    <row r="323" ht="13.5" customHeight="1">
      <c r="A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</row>
    <row r="324" ht="13.5" customHeight="1">
      <c r="A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</row>
    <row r="325" ht="13.5" customHeight="1">
      <c r="A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</row>
    <row r="326" ht="13.5" customHeight="1">
      <c r="A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</row>
    <row r="327" ht="13.5" customHeight="1">
      <c r="A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</row>
    <row r="328" ht="13.5" customHeight="1">
      <c r="A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</row>
    <row r="329" ht="13.5" customHeight="1">
      <c r="A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</row>
    <row r="330" ht="13.5" customHeight="1">
      <c r="A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</row>
    <row r="331" ht="13.5" customHeight="1">
      <c r="A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</row>
    <row r="332" ht="13.5" customHeight="1">
      <c r="A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</row>
    <row r="333" ht="13.5" customHeight="1">
      <c r="A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</row>
    <row r="334" ht="13.5" customHeight="1">
      <c r="A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</row>
    <row r="335" ht="13.5" customHeight="1">
      <c r="A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</row>
    <row r="336" ht="13.5" customHeight="1">
      <c r="A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</row>
    <row r="337" ht="13.5" customHeight="1">
      <c r="A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</row>
    <row r="338" ht="13.5" customHeight="1">
      <c r="A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</row>
    <row r="339" ht="13.5" customHeight="1">
      <c r="A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</row>
    <row r="340" ht="13.5" customHeight="1">
      <c r="A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</row>
    <row r="341" ht="13.5" customHeight="1">
      <c r="A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</row>
    <row r="342" ht="13.5" customHeight="1">
      <c r="A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</row>
    <row r="343" ht="13.5" customHeight="1">
      <c r="A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</row>
    <row r="344" ht="13.5" customHeight="1">
      <c r="A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</row>
    <row r="345" ht="13.5" customHeight="1">
      <c r="A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</row>
    <row r="346" ht="13.5" customHeight="1">
      <c r="A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</row>
    <row r="347" ht="13.5" customHeight="1">
      <c r="A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</row>
    <row r="348" ht="13.5" customHeight="1">
      <c r="A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</row>
    <row r="349" ht="13.5" customHeight="1">
      <c r="A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</row>
    <row r="350" ht="13.5" customHeight="1">
      <c r="A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</row>
    <row r="351" ht="13.5" customHeight="1">
      <c r="A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</row>
    <row r="352" ht="13.5" customHeight="1">
      <c r="A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</row>
    <row r="353" ht="13.5" customHeight="1">
      <c r="A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</row>
    <row r="354" ht="13.5" customHeight="1">
      <c r="A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</row>
    <row r="355" ht="13.5" customHeight="1">
      <c r="A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</row>
    <row r="356" ht="13.5" customHeight="1">
      <c r="A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</row>
    <row r="357" ht="13.5" customHeight="1">
      <c r="A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</row>
    <row r="358" ht="13.5" customHeight="1">
      <c r="A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</row>
    <row r="359" ht="13.5" customHeight="1">
      <c r="A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</row>
    <row r="360" ht="13.5" customHeight="1">
      <c r="A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</row>
    <row r="361" ht="13.5" customHeight="1">
      <c r="A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</row>
    <row r="362" ht="13.5" customHeight="1">
      <c r="A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</row>
    <row r="363" ht="13.5" customHeight="1">
      <c r="A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</row>
    <row r="364" ht="13.5" customHeight="1">
      <c r="A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</row>
    <row r="365" ht="13.5" customHeight="1">
      <c r="A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</row>
    <row r="366" ht="13.5" customHeight="1">
      <c r="A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</row>
    <row r="367" ht="13.5" customHeight="1">
      <c r="A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</row>
    <row r="368" ht="13.5" customHeight="1">
      <c r="A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</row>
    <row r="369" ht="13.5" customHeight="1">
      <c r="A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</row>
    <row r="370" ht="13.5" customHeight="1">
      <c r="A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</row>
    <row r="371" ht="13.5" customHeight="1">
      <c r="A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</row>
    <row r="372" ht="13.5" customHeight="1">
      <c r="A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</row>
    <row r="373" ht="13.5" customHeight="1">
      <c r="A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</row>
    <row r="374" ht="13.5" customHeight="1">
      <c r="A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</row>
    <row r="375" ht="13.5" customHeight="1">
      <c r="A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</row>
    <row r="376" ht="13.5" customHeight="1">
      <c r="A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</row>
    <row r="377" ht="13.5" customHeight="1">
      <c r="A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</row>
    <row r="378" ht="13.5" customHeight="1">
      <c r="A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</row>
    <row r="379" ht="13.5" customHeight="1">
      <c r="A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</row>
    <row r="380" ht="13.5" customHeight="1">
      <c r="A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</row>
    <row r="381" ht="13.5" customHeight="1">
      <c r="A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</row>
    <row r="382" ht="13.5" customHeight="1">
      <c r="A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</row>
    <row r="383" ht="13.5" customHeight="1">
      <c r="A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</row>
    <row r="384" ht="13.5" customHeight="1">
      <c r="A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</row>
    <row r="385" ht="13.5" customHeight="1">
      <c r="A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</row>
    <row r="386" ht="13.5" customHeight="1">
      <c r="A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</row>
    <row r="387" ht="13.5" customHeight="1">
      <c r="A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</row>
    <row r="388" ht="13.5" customHeight="1">
      <c r="A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</row>
    <row r="389" ht="13.5" customHeight="1">
      <c r="A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</row>
    <row r="390" ht="13.5" customHeight="1">
      <c r="A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</row>
    <row r="391" ht="13.5" customHeight="1">
      <c r="A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</row>
    <row r="392" ht="13.5" customHeight="1">
      <c r="A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</row>
    <row r="393" ht="13.5" customHeight="1">
      <c r="A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</row>
    <row r="394" ht="13.5" customHeight="1">
      <c r="A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</row>
    <row r="395" ht="13.5" customHeight="1">
      <c r="A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</row>
    <row r="396" ht="13.5" customHeight="1">
      <c r="A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</row>
    <row r="397" ht="13.5" customHeight="1">
      <c r="A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</row>
    <row r="398" ht="13.5" customHeight="1">
      <c r="A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</row>
    <row r="399" ht="13.5" customHeight="1">
      <c r="A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</row>
    <row r="400" ht="13.5" customHeight="1">
      <c r="A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</row>
    <row r="401" ht="13.5" customHeight="1">
      <c r="A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</row>
    <row r="402" ht="13.5" customHeight="1">
      <c r="A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</row>
    <row r="403" ht="13.5" customHeight="1">
      <c r="A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</row>
    <row r="404" ht="13.5" customHeight="1">
      <c r="A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</row>
    <row r="405" ht="13.5" customHeight="1">
      <c r="A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</row>
    <row r="406" ht="13.5" customHeight="1">
      <c r="A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</row>
    <row r="407" ht="13.5" customHeight="1">
      <c r="A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</row>
    <row r="408" ht="13.5" customHeight="1">
      <c r="A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</row>
    <row r="409" ht="13.5" customHeight="1">
      <c r="A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</row>
    <row r="410" ht="13.5" customHeight="1">
      <c r="A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</row>
    <row r="411" ht="13.5" customHeight="1">
      <c r="A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</row>
    <row r="412" ht="13.5" customHeight="1">
      <c r="A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</row>
    <row r="413" ht="13.5" customHeight="1">
      <c r="A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</row>
    <row r="414" ht="13.5" customHeight="1">
      <c r="A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</row>
    <row r="415" ht="13.5" customHeight="1">
      <c r="A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</row>
    <row r="416" ht="13.5" customHeight="1">
      <c r="A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</row>
    <row r="417" ht="13.5" customHeight="1">
      <c r="A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</row>
    <row r="418" ht="13.5" customHeight="1">
      <c r="A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</row>
    <row r="419" ht="13.5" customHeight="1">
      <c r="A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</row>
    <row r="420" ht="13.5" customHeight="1">
      <c r="A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</row>
    <row r="421" ht="13.5" customHeight="1">
      <c r="A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</row>
    <row r="422" ht="13.5" customHeight="1">
      <c r="A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</row>
    <row r="423" ht="13.5" customHeight="1">
      <c r="A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</row>
    <row r="424" ht="13.5" customHeight="1">
      <c r="A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</row>
    <row r="425" ht="13.5" customHeight="1">
      <c r="A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</row>
    <row r="426" ht="13.5" customHeight="1">
      <c r="A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</row>
    <row r="427" ht="13.5" customHeight="1">
      <c r="A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</row>
    <row r="428" ht="13.5" customHeight="1">
      <c r="A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</row>
    <row r="429" ht="13.5" customHeight="1">
      <c r="A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</row>
    <row r="430" ht="13.5" customHeight="1">
      <c r="A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</row>
    <row r="431" ht="13.5" customHeight="1">
      <c r="A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</row>
    <row r="432" ht="13.5" customHeight="1">
      <c r="A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</row>
    <row r="433" ht="13.5" customHeight="1">
      <c r="A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</row>
    <row r="434" ht="13.5" customHeight="1">
      <c r="A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</row>
    <row r="435" ht="13.5" customHeight="1">
      <c r="A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</row>
    <row r="436" ht="13.5" customHeight="1">
      <c r="A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</row>
    <row r="437" ht="13.5" customHeight="1">
      <c r="A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</row>
    <row r="438" ht="13.5" customHeight="1">
      <c r="A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</row>
    <row r="439" ht="13.5" customHeight="1">
      <c r="A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</row>
    <row r="440" ht="13.5" customHeight="1">
      <c r="A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</row>
    <row r="441" ht="13.5" customHeight="1">
      <c r="A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</row>
    <row r="442" ht="13.5" customHeight="1">
      <c r="A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</row>
    <row r="443" ht="13.5" customHeight="1">
      <c r="A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</row>
    <row r="444" ht="13.5" customHeight="1">
      <c r="A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</row>
    <row r="445" ht="13.5" customHeight="1">
      <c r="A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</row>
    <row r="446" ht="13.5" customHeight="1">
      <c r="A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</row>
    <row r="447" ht="13.5" customHeight="1">
      <c r="A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</row>
    <row r="448" ht="13.5" customHeight="1">
      <c r="A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</row>
    <row r="449" ht="13.5" customHeight="1">
      <c r="A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</row>
    <row r="450" ht="13.5" customHeight="1">
      <c r="A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</row>
    <row r="451" ht="13.5" customHeight="1">
      <c r="A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</row>
    <row r="452" ht="13.5" customHeight="1">
      <c r="A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</row>
    <row r="453" ht="13.5" customHeight="1">
      <c r="A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</row>
    <row r="454" ht="13.5" customHeight="1">
      <c r="A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</row>
    <row r="455" ht="13.5" customHeight="1">
      <c r="A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</row>
    <row r="456" ht="13.5" customHeight="1">
      <c r="A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</row>
    <row r="457" ht="13.5" customHeight="1">
      <c r="A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</row>
    <row r="458" ht="13.5" customHeight="1">
      <c r="A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</row>
    <row r="459" ht="13.5" customHeight="1">
      <c r="A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</row>
    <row r="460" ht="13.5" customHeight="1">
      <c r="A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</row>
    <row r="461" ht="13.5" customHeight="1">
      <c r="A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</row>
    <row r="462" ht="13.5" customHeight="1">
      <c r="A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</row>
    <row r="463" ht="13.5" customHeight="1">
      <c r="A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</row>
    <row r="464" ht="13.5" customHeight="1">
      <c r="A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</row>
    <row r="465" ht="13.5" customHeight="1">
      <c r="A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</row>
    <row r="466" ht="13.5" customHeight="1">
      <c r="A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</row>
    <row r="467" ht="13.5" customHeight="1">
      <c r="A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</row>
    <row r="468" ht="13.5" customHeight="1">
      <c r="A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</row>
    <row r="469" ht="13.5" customHeight="1">
      <c r="A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</row>
    <row r="470" ht="13.5" customHeight="1">
      <c r="A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</row>
    <row r="471" ht="13.5" customHeight="1">
      <c r="A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</row>
    <row r="472" ht="13.5" customHeight="1">
      <c r="A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</row>
    <row r="473" ht="13.5" customHeight="1">
      <c r="A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</row>
    <row r="474" ht="13.5" customHeight="1">
      <c r="A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</row>
    <row r="475" ht="13.5" customHeight="1">
      <c r="A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</row>
    <row r="476" ht="13.5" customHeight="1">
      <c r="A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</row>
    <row r="477" ht="13.5" customHeight="1">
      <c r="A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</row>
    <row r="478" ht="13.5" customHeight="1">
      <c r="A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</row>
    <row r="479" ht="13.5" customHeight="1">
      <c r="A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</row>
    <row r="480" ht="13.5" customHeight="1">
      <c r="A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</row>
    <row r="481" ht="13.5" customHeight="1">
      <c r="A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</row>
    <row r="482" ht="13.5" customHeight="1">
      <c r="A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</row>
    <row r="483" ht="13.5" customHeight="1">
      <c r="A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</row>
    <row r="484" ht="13.5" customHeight="1">
      <c r="A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</row>
    <row r="485" ht="13.5" customHeight="1">
      <c r="A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</row>
    <row r="486" ht="13.5" customHeight="1">
      <c r="A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</row>
    <row r="487" ht="13.5" customHeight="1">
      <c r="A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</row>
    <row r="488" ht="13.5" customHeight="1">
      <c r="A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</row>
    <row r="489" ht="13.5" customHeight="1">
      <c r="A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</row>
    <row r="490" ht="13.5" customHeight="1">
      <c r="A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</row>
    <row r="491" ht="13.5" customHeight="1">
      <c r="A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</row>
    <row r="492" ht="13.5" customHeight="1">
      <c r="A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</row>
    <row r="493" ht="13.5" customHeight="1">
      <c r="A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</row>
    <row r="494" ht="13.5" customHeight="1">
      <c r="A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</row>
    <row r="495" ht="13.5" customHeight="1">
      <c r="A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</row>
    <row r="496" ht="13.5" customHeight="1">
      <c r="A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</row>
    <row r="497" ht="13.5" customHeight="1">
      <c r="A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</row>
    <row r="498" ht="13.5" customHeight="1">
      <c r="A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</row>
    <row r="499" ht="13.5" customHeight="1">
      <c r="A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</row>
    <row r="500" ht="13.5" customHeight="1">
      <c r="A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</row>
    <row r="501" ht="13.5" customHeight="1">
      <c r="A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</row>
    <row r="502" ht="13.5" customHeight="1">
      <c r="A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</row>
    <row r="503" ht="13.5" customHeight="1">
      <c r="A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</row>
    <row r="504" ht="13.5" customHeight="1">
      <c r="A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</row>
    <row r="505" ht="13.5" customHeight="1">
      <c r="A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</row>
    <row r="506" ht="13.5" customHeight="1">
      <c r="A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</row>
    <row r="507" ht="13.5" customHeight="1">
      <c r="A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</row>
    <row r="508" ht="13.5" customHeight="1">
      <c r="A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</row>
    <row r="509" ht="13.5" customHeight="1">
      <c r="A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</row>
    <row r="510" ht="13.5" customHeight="1">
      <c r="A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</row>
    <row r="511" ht="13.5" customHeight="1">
      <c r="A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</row>
    <row r="512" ht="13.5" customHeight="1">
      <c r="A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</row>
    <row r="513" ht="13.5" customHeight="1">
      <c r="A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</row>
    <row r="514" ht="13.5" customHeight="1">
      <c r="A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</row>
    <row r="515" ht="13.5" customHeight="1">
      <c r="A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</row>
    <row r="516" ht="13.5" customHeight="1">
      <c r="A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</row>
    <row r="517" ht="13.5" customHeight="1">
      <c r="A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</row>
    <row r="518" ht="13.5" customHeight="1">
      <c r="A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</row>
    <row r="519" ht="13.5" customHeight="1">
      <c r="A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</row>
    <row r="520" ht="13.5" customHeight="1">
      <c r="A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</row>
    <row r="521" ht="13.5" customHeight="1">
      <c r="A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</row>
    <row r="522" ht="13.5" customHeight="1">
      <c r="A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</row>
    <row r="523" ht="13.5" customHeight="1">
      <c r="A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</row>
    <row r="524" ht="13.5" customHeight="1">
      <c r="A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</row>
    <row r="525" ht="13.5" customHeight="1">
      <c r="A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</row>
    <row r="526" ht="13.5" customHeight="1">
      <c r="A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</row>
    <row r="527" ht="13.5" customHeight="1">
      <c r="A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</row>
    <row r="528" ht="13.5" customHeight="1">
      <c r="A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</row>
    <row r="529" ht="13.5" customHeight="1">
      <c r="A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</row>
    <row r="530" ht="13.5" customHeight="1">
      <c r="A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</row>
    <row r="531" ht="13.5" customHeight="1">
      <c r="A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</row>
    <row r="532" ht="13.5" customHeight="1">
      <c r="A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</row>
    <row r="533" ht="13.5" customHeight="1">
      <c r="A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</row>
    <row r="534" ht="13.5" customHeight="1">
      <c r="A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</row>
    <row r="535" ht="13.5" customHeight="1">
      <c r="A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</row>
    <row r="536" ht="13.5" customHeight="1">
      <c r="A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</row>
    <row r="537" ht="13.5" customHeight="1">
      <c r="A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</row>
    <row r="538" ht="13.5" customHeight="1">
      <c r="A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</row>
    <row r="539" ht="13.5" customHeight="1">
      <c r="A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</row>
    <row r="540" ht="13.5" customHeight="1">
      <c r="A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</row>
    <row r="541" ht="13.5" customHeight="1">
      <c r="A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</row>
    <row r="542" ht="13.5" customHeight="1">
      <c r="A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</row>
    <row r="543" ht="13.5" customHeight="1">
      <c r="A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</row>
    <row r="544" ht="13.5" customHeight="1">
      <c r="A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</row>
    <row r="545" ht="13.5" customHeight="1">
      <c r="A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</row>
    <row r="546" ht="13.5" customHeight="1">
      <c r="A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</row>
    <row r="547" ht="13.5" customHeight="1">
      <c r="A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</row>
    <row r="548" ht="13.5" customHeight="1">
      <c r="A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</row>
    <row r="549" ht="13.5" customHeight="1">
      <c r="A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</row>
    <row r="550" ht="13.5" customHeight="1">
      <c r="A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</row>
    <row r="551" ht="13.5" customHeight="1">
      <c r="A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</row>
    <row r="552" ht="13.5" customHeight="1">
      <c r="A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</row>
    <row r="553" ht="13.5" customHeight="1">
      <c r="A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</row>
    <row r="554" ht="13.5" customHeight="1">
      <c r="A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</row>
    <row r="555" ht="13.5" customHeight="1">
      <c r="A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</row>
    <row r="556" ht="13.5" customHeight="1">
      <c r="A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</row>
    <row r="557" ht="13.5" customHeight="1">
      <c r="A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</row>
    <row r="558" ht="13.5" customHeight="1">
      <c r="A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</row>
    <row r="559" ht="13.5" customHeight="1">
      <c r="A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</row>
    <row r="560" ht="13.5" customHeight="1">
      <c r="A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</row>
    <row r="561" ht="13.5" customHeight="1">
      <c r="A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</row>
    <row r="562" ht="13.5" customHeight="1">
      <c r="A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</row>
    <row r="563" ht="13.5" customHeight="1">
      <c r="A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</row>
    <row r="564" ht="13.5" customHeight="1">
      <c r="A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</row>
    <row r="565" ht="13.5" customHeight="1">
      <c r="A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</row>
    <row r="566" ht="13.5" customHeight="1">
      <c r="A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</row>
    <row r="567" ht="13.5" customHeight="1">
      <c r="A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</row>
    <row r="568" ht="13.5" customHeight="1">
      <c r="A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</row>
    <row r="569" ht="13.5" customHeight="1">
      <c r="A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</row>
    <row r="570" ht="13.5" customHeight="1">
      <c r="A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</row>
    <row r="571" ht="13.5" customHeight="1">
      <c r="A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</row>
    <row r="572" ht="13.5" customHeight="1">
      <c r="A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</row>
    <row r="573" ht="13.5" customHeight="1">
      <c r="A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</row>
    <row r="574" ht="13.5" customHeight="1">
      <c r="A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</row>
    <row r="575" ht="13.5" customHeight="1">
      <c r="A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</row>
    <row r="576" ht="13.5" customHeight="1">
      <c r="A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</row>
    <row r="577" ht="13.5" customHeight="1">
      <c r="A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</row>
    <row r="578" ht="13.5" customHeight="1">
      <c r="A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</row>
    <row r="579" ht="13.5" customHeight="1">
      <c r="A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</row>
    <row r="580" ht="13.5" customHeight="1">
      <c r="A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</row>
    <row r="581" ht="13.5" customHeight="1">
      <c r="A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</row>
    <row r="582" ht="13.5" customHeight="1">
      <c r="A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</row>
    <row r="583" ht="13.5" customHeight="1">
      <c r="A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</row>
    <row r="584" ht="13.5" customHeight="1">
      <c r="A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</row>
    <row r="585" ht="13.5" customHeight="1">
      <c r="A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</row>
    <row r="586" ht="13.5" customHeight="1">
      <c r="A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</row>
    <row r="587" ht="13.5" customHeight="1">
      <c r="A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</row>
    <row r="588" ht="13.5" customHeight="1">
      <c r="A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</row>
    <row r="589" ht="13.5" customHeight="1">
      <c r="A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</row>
    <row r="590" ht="13.5" customHeight="1">
      <c r="A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</row>
    <row r="591" ht="13.5" customHeight="1">
      <c r="A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</row>
    <row r="592" ht="13.5" customHeight="1">
      <c r="A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</row>
    <row r="593" ht="13.5" customHeight="1">
      <c r="A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</row>
    <row r="594" ht="13.5" customHeight="1">
      <c r="A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</row>
    <row r="595" ht="13.5" customHeight="1">
      <c r="A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</row>
    <row r="596" ht="13.5" customHeight="1">
      <c r="A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</row>
    <row r="597" ht="13.5" customHeight="1">
      <c r="A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</row>
    <row r="598" ht="13.5" customHeight="1">
      <c r="A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</row>
    <row r="599" ht="13.5" customHeight="1">
      <c r="A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</row>
    <row r="600" ht="13.5" customHeight="1">
      <c r="A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</row>
    <row r="601" ht="13.5" customHeight="1">
      <c r="A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</row>
    <row r="602" ht="13.5" customHeight="1">
      <c r="A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</row>
    <row r="603" ht="13.5" customHeight="1">
      <c r="A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</row>
    <row r="604" ht="13.5" customHeight="1">
      <c r="A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</row>
    <row r="605" ht="13.5" customHeight="1">
      <c r="A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</row>
    <row r="606" ht="13.5" customHeight="1">
      <c r="A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</row>
    <row r="607" ht="13.5" customHeight="1">
      <c r="A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</row>
    <row r="608" ht="13.5" customHeight="1">
      <c r="A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</row>
    <row r="609" ht="13.5" customHeight="1">
      <c r="A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</row>
    <row r="610" ht="13.5" customHeight="1">
      <c r="A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</row>
    <row r="611" ht="13.5" customHeight="1">
      <c r="A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</row>
    <row r="612" ht="13.5" customHeight="1">
      <c r="A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</row>
    <row r="613" ht="13.5" customHeight="1">
      <c r="A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</row>
    <row r="614" ht="13.5" customHeight="1">
      <c r="A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</row>
    <row r="615" ht="13.5" customHeight="1">
      <c r="A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</row>
    <row r="616" ht="13.5" customHeight="1">
      <c r="A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</row>
    <row r="617" ht="13.5" customHeight="1">
      <c r="A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</row>
    <row r="618" ht="13.5" customHeight="1">
      <c r="A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</row>
    <row r="619" ht="13.5" customHeight="1">
      <c r="A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</row>
    <row r="620" ht="13.5" customHeight="1">
      <c r="A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</row>
    <row r="621" ht="13.5" customHeight="1">
      <c r="A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</row>
    <row r="622" ht="13.5" customHeight="1">
      <c r="A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</row>
    <row r="623" ht="13.5" customHeight="1">
      <c r="A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</row>
    <row r="624" ht="13.5" customHeight="1">
      <c r="A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</row>
    <row r="625" ht="13.5" customHeight="1">
      <c r="A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</row>
    <row r="626" ht="13.5" customHeight="1">
      <c r="A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</row>
    <row r="627" ht="13.5" customHeight="1">
      <c r="A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</row>
    <row r="628" ht="13.5" customHeight="1">
      <c r="A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</row>
    <row r="629" ht="13.5" customHeight="1">
      <c r="A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</row>
    <row r="630" ht="13.5" customHeight="1">
      <c r="A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</row>
    <row r="631" ht="13.5" customHeight="1">
      <c r="A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</row>
    <row r="632" ht="13.5" customHeight="1">
      <c r="A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</row>
    <row r="633" ht="13.5" customHeight="1">
      <c r="A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</row>
    <row r="634" ht="13.5" customHeight="1">
      <c r="A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</row>
    <row r="635" ht="13.5" customHeight="1">
      <c r="A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</row>
    <row r="636" ht="13.5" customHeight="1">
      <c r="A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</row>
    <row r="637" ht="13.5" customHeight="1">
      <c r="A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</row>
    <row r="638" ht="13.5" customHeight="1">
      <c r="A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</row>
    <row r="639" ht="13.5" customHeight="1">
      <c r="A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</row>
    <row r="640" ht="13.5" customHeight="1">
      <c r="A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</row>
    <row r="641" ht="13.5" customHeight="1">
      <c r="A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</row>
    <row r="642" ht="13.5" customHeight="1">
      <c r="A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</row>
    <row r="643" ht="13.5" customHeight="1">
      <c r="A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</row>
    <row r="644" ht="13.5" customHeight="1">
      <c r="A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</row>
    <row r="645" ht="13.5" customHeight="1">
      <c r="A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</row>
    <row r="646" ht="13.5" customHeight="1">
      <c r="A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</row>
    <row r="647" ht="13.5" customHeight="1">
      <c r="A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</row>
    <row r="648" ht="13.5" customHeight="1">
      <c r="A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</row>
    <row r="649" ht="13.5" customHeight="1">
      <c r="A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</row>
    <row r="650" ht="13.5" customHeight="1">
      <c r="A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</row>
    <row r="651" ht="13.5" customHeight="1">
      <c r="A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</row>
    <row r="652" ht="13.5" customHeight="1">
      <c r="A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</row>
    <row r="653" ht="13.5" customHeight="1">
      <c r="A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</row>
    <row r="654" ht="13.5" customHeight="1">
      <c r="A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</row>
    <row r="655" ht="13.5" customHeight="1">
      <c r="A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</row>
    <row r="656" ht="13.5" customHeight="1">
      <c r="A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</row>
    <row r="657" ht="13.5" customHeight="1">
      <c r="A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</row>
    <row r="658" ht="13.5" customHeight="1">
      <c r="A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</row>
    <row r="659" ht="13.5" customHeight="1">
      <c r="A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</row>
    <row r="660" ht="13.5" customHeight="1">
      <c r="A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</row>
    <row r="661" ht="13.5" customHeight="1">
      <c r="A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</row>
    <row r="662" ht="13.5" customHeight="1">
      <c r="A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</row>
    <row r="663" ht="13.5" customHeight="1">
      <c r="A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</row>
    <row r="664" ht="13.5" customHeight="1">
      <c r="A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</row>
    <row r="665" ht="13.5" customHeight="1">
      <c r="A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</row>
    <row r="666" ht="13.5" customHeight="1">
      <c r="A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</row>
    <row r="667" ht="13.5" customHeight="1">
      <c r="A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</row>
    <row r="668" ht="13.5" customHeight="1">
      <c r="A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</row>
    <row r="669" ht="13.5" customHeight="1">
      <c r="A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</row>
    <row r="670" ht="13.5" customHeight="1">
      <c r="A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</row>
    <row r="671" ht="13.5" customHeight="1">
      <c r="A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</row>
    <row r="672" ht="13.5" customHeight="1">
      <c r="A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</row>
    <row r="673" ht="13.5" customHeight="1">
      <c r="A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</row>
    <row r="674" ht="13.5" customHeight="1">
      <c r="A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</row>
    <row r="675" ht="13.5" customHeight="1">
      <c r="A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</row>
    <row r="676" ht="13.5" customHeight="1">
      <c r="A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</row>
    <row r="677" ht="13.5" customHeight="1">
      <c r="A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</row>
    <row r="678" ht="13.5" customHeight="1">
      <c r="A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</row>
    <row r="679" ht="13.5" customHeight="1">
      <c r="A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</row>
    <row r="680" ht="13.5" customHeight="1">
      <c r="A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</row>
    <row r="681" ht="13.5" customHeight="1">
      <c r="A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</row>
    <row r="682" ht="13.5" customHeight="1">
      <c r="A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</row>
    <row r="683" ht="13.5" customHeight="1">
      <c r="A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</row>
    <row r="684" ht="13.5" customHeight="1">
      <c r="A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</row>
    <row r="685" ht="13.5" customHeight="1">
      <c r="A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</row>
    <row r="686" ht="13.5" customHeight="1">
      <c r="A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</row>
    <row r="687" ht="13.5" customHeight="1">
      <c r="A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</row>
    <row r="688" ht="13.5" customHeight="1">
      <c r="A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</row>
    <row r="689" ht="13.5" customHeight="1">
      <c r="A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</row>
    <row r="690" ht="13.5" customHeight="1">
      <c r="A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</row>
    <row r="691" ht="13.5" customHeight="1">
      <c r="A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</row>
    <row r="692" ht="13.5" customHeight="1">
      <c r="A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</row>
    <row r="693" ht="13.5" customHeight="1">
      <c r="A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</row>
    <row r="694" ht="13.5" customHeight="1">
      <c r="A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</row>
    <row r="695" ht="13.5" customHeight="1">
      <c r="A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</row>
    <row r="696" ht="13.5" customHeight="1">
      <c r="A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</row>
    <row r="697" ht="13.5" customHeight="1">
      <c r="A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</row>
    <row r="698" ht="13.5" customHeight="1">
      <c r="A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</row>
    <row r="699" ht="13.5" customHeight="1">
      <c r="A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</row>
    <row r="700" ht="13.5" customHeight="1">
      <c r="A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</row>
    <row r="701" ht="13.5" customHeight="1">
      <c r="A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</row>
    <row r="702" ht="13.5" customHeight="1">
      <c r="A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</row>
    <row r="703" ht="13.5" customHeight="1">
      <c r="A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</row>
    <row r="704" ht="13.5" customHeight="1">
      <c r="A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</row>
    <row r="705" ht="13.5" customHeight="1">
      <c r="A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</row>
    <row r="706" ht="13.5" customHeight="1">
      <c r="A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</row>
    <row r="707" ht="13.5" customHeight="1">
      <c r="A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</row>
    <row r="708" ht="13.5" customHeight="1">
      <c r="A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</row>
    <row r="709" ht="13.5" customHeight="1">
      <c r="A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</row>
    <row r="710" ht="13.5" customHeight="1">
      <c r="A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</row>
    <row r="711" ht="13.5" customHeight="1">
      <c r="A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</row>
    <row r="712" ht="13.5" customHeight="1">
      <c r="A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</row>
    <row r="713" ht="13.5" customHeight="1">
      <c r="A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</row>
    <row r="714" ht="13.5" customHeight="1">
      <c r="A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</row>
    <row r="715" ht="13.5" customHeight="1">
      <c r="A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</row>
    <row r="716" ht="13.5" customHeight="1">
      <c r="A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</row>
    <row r="717" ht="13.5" customHeight="1">
      <c r="A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</row>
    <row r="718" ht="13.5" customHeight="1">
      <c r="A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</row>
    <row r="719" ht="13.5" customHeight="1">
      <c r="A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</row>
    <row r="720" ht="13.5" customHeight="1">
      <c r="A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</row>
    <row r="721" ht="13.5" customHeight="1">
      <c r="A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</row>
    <row r="722" ht="13.5" customHeight="1">
      <c r="A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</row>
    <row r="723" ht="13.5" customHeight="1">
      <c r="A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</row>
    <row r="724" ht="13.5" customHeight="1">
      <c r="A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</row>
    <row r="725" ht="13.5" customHeight="1">
      <c r="A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</row>
    <row r="726" ht="13.5" customHeight="1">
      <c r="A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</row>
    <row r="727" ht="13.5" customHeight="1">
      <c r="A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</row>
    <row r="728" ht="13.5" customHeight="1">
      <c r="A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</row>
    <row r="729" ht="13.5" customHeight="1">
      <c r="A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</row>
    <row r="730" ht="13.5" customHeight="1">
      <c r="A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</row>
    <row r="731" ht="13.5" customHeight="1">
      <c r="A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</row>
    <row r="732" ht="13.5" customHeight="1">
      <c r="A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</row>
    <row r="733" ht="13.5" customHeight="1">
      <c r="A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</row>
    <row r="734" ht="13.5" customHeight="1">
      <c r="A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</row>
    <row r="735" ht="13.5" customHeight="1">
      <c r="A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</row>
    <row r="736" ht="13.5" customHeight="1">
      <c r="A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</row>
    <row r="737" ht="13.5" customHeight="1">
      <c r="A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</row>
    <row r="738" ht="13.5" customHeight="1">
      <c r="A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</row>
    <row r="739" ht="13.5" customHeight="1">
      <c r="A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</row>
    <row r="740" ht="13.5" customHeight="1">
      <c r="A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</row>
    <row r="741" ht="13.5" customHeight="1">
      <c r="A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</row>
    <row r="742" ht="13.5" customHeight="1">
      <c r="A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</row>
    <row r="743" ht="13.5" customHeight="1">
      <c r="A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</row>
    <row r="744" ht="13.5" customHeight="1">
      <c r="A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</row>
    <row r="745" ht="13.5" customHeight="1">
      <c r="A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</row>
    <row r="746" ht="13.5" customHeight="1">
      <c r="A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</row>
    <row r="747" ht="13.5" customHeight="1">
      <c r="A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</row>
    <row r="748" ht="13.5" customHeight="1">
      <c r="A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</row>
    <row r="749" ht="13.5" customHeight="1">
      <c r="A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</row>
    <row r="750" ht="13.5" customHeight="1">
      <c r="A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</row>
    <row r="751" ht="13.5" customHeight="1">
      <c r="A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</row>
    <row r="752" ht="13.5" customHeight="1">
      <c r="A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</row>
    <row r="753" ht="13.5" customHeight="1">
      <c r="A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</row>
    <row r="754" ht="13.5" customHeight="1">
      <c r="A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</row>
    <row r="755" ht="13.5" customHeight="1">
      <c r="A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</row>
    <row r="756" ht="13.5" customHeight="1">
      <c r="A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</row>
    <row r="757" ht="13.5" customHeight="1">
      <c r="A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</row>
    <row r="758" ht="13.5" customHeight="1">
      <c r="A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</row>
    <row r="759" ht="13.5" customHeight="1">
      <c r="A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</row>
    <row r="760" ht="13.5" customHeight="1">
      <c r="A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</row>
    <row r="761" ht="13.5" customHeight="1">
      <c r="A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</row>
    <row r="762" ht="13.5" customHeight="1">
      <c r="A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</row>
    <row r="763" ht="13.5" customHeight="1">
      <c r="A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</row>
    <row r="764" ht="13.5" customHeight="1">
      <c r="A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</row>
    <row r="765" ht="13.5" customHeight="1">
      <c r="A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</row>
    <row r="766" ht="13.5" customHeight="1">
      <c r="A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</row>
    <row r="767" ht="13.5" customHeight="1">
      <c r="A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</row>
    <row r="768" ht="13.5" customHeight="1">
      <c r="A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</row>
    <row r="769" ht="13.5" customHeight="1">
      <c r="A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</row>
    <row r="770" ht="13.5" customHeight="1">
      <c r="A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</row>
    <row r="771" ht="13.5" customHeight="1">
      <c r="A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</row>
    <row r="772" ht="13.5" customHeight="1">
      <c r="A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</row>
    <row r="773" ht="13.5" customHeight="1">
      <c r="A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</row>
    <row r="774" ht="13.5" customHeight="1">
      <c r="A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</row>
    <row r="775" ht="13.5" customHeight="1">
      <c r="A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</row>
    <row r="776" ht="13.5" customHeight="1">
      <c r="A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</row>
    <row r="777" ht="13.5" customHeight="1">
      <c r="A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</row>
    <row r="778" ht="13.5" customHeight="1">
      <c r="A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</row>
    <row r="779" ht="13.5" customHeight="1">
      <c r="A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</row>
    <row r="780" ht="13.5" customHeight="1">
      <c r="A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</row>
    <row r="781" ht="13.5" customHeight="1">
      <c r="A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</row>
    <row r="782" ht="13.5" customHeight="1">
      <c r="A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</row>
    <row r="783" ht="13.5" customHeight="1">
      <c r="A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</row>
    <row r="784" ht="13.5" customHeight="1">
      <c r="A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</row>
    <row r="785" ht="13.5" customHeight="1">
      <c r="A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</row>
    <row r="786" ht="13.5" customHeight="1">
      <c r="A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</row>
    <row r="787" ht="13.5" customHeight="1">
      <c r="A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</row>
    <row r="788" ht="13.5" customHeight="1">
      <c r="A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</row>
    <row r="789" ht="13.5" customHeight="1">
      <c r="A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</row>
    <row r="790" ht="13.5" customHeight="1">
      <c r="A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</row>
    <row r="791" ht="13.5" customHeight="1">
      <c r="A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</row>
    <row r="792" ht="13.5" customHeight="1">
      <c r="A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</row>
    <row r="793" ht="13.5" customHeight="1">
      <c r="A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</row>
    <row r="794" ht="13.5" customHeight="1">
      <c r="A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</row>
    <row r="795" ht="13.5" customHeight="1">
      <c r="A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</row>
    <row r="796" ht="13.5" customHeight="1">
      <c r="A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</row>
    <row r="797" ht="13.5" customHeight="1">
      <c r="A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</row>
    <row r="798" ht="13.5" customHeight="1">
      <c r="A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</row>
    <row r="799" ht="13.5" customHeight="1">
      <c r="A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</row>
    <row r="800" ht="13.5" customHeight="1">
      <c r="A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</row>
    <row r="801" ht="13.5" customHeight="1">
      <c r="A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</row>
    <row r="802" ht="13.5" customHeight="1">
      <c r="A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</row>
    <row r="803" ht="13.5" customHeight="1">
      <c r="A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</row>
    <row r="804" ht="13.5" customHeight="1">
      <c r="A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</row>
    <row r="805" ht="13.5" customHeight="1">
      <c r="A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</row>
    <row r="806" ht="13.5" customHeight="1">
      <c r="A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</row>
    <row r="807" ht="13.5" customHeight="1">
      <c r="A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</row>
    <row r="808" ht="13.5" customHeight="1">
      <c r="A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</row>
    <row r="809" ht="13.5" customHeight="1">
      <c r="A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</row>
    <row r="810" ht="13.5" customHeight="1">
      <c r="A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</row>
    <row r="811" ht="13.5" customHeight="1">
      <c r="A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</row>
    <row r="812" ht="13.5" customHeight="1">
      <c r="A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</row>
    <row r="813" ht="13.5" customHeight="1">
      <c r="A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</row>
    <row r="814" ht="13.5" customHeight="1">
      <c r="A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</row>
    <row r="815" ht="13.5" customHeight="1">
      <c r="A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</row>
    <row r="816" ht="13.5" customHeight="1">
      <c r="A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</row>
    <row r="817" ht="13.5" customHeight="1">
      <c r="A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</row>
    <row r="818" ht="13.5" customHeight="1">
      <c r="A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</row>
    <row r="819" ht="13.5" customHeight="1">
      <c r="A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</row>
    <row r="820" ht="13.5" customHeight="1">
      <c r="A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</row>
    <row r="821" ht="13.5" customHeight="1">
      <c r="A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</row>
    <row r="822" ht="13.5" customHeight="1">
      <c r="A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</row>
    <row r="823" ht="13.5" customHeight="1">
      <c r="A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</row>
    <row r="824" ht="13.5" customHeight="1">
      <c r="A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</row>
    <row r="825" ht="13.5" customHeight="1">
      <c r="A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</row>
    <row r="826" ht="13.5" customHeight="1">
      <c r="A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</row>
    <row r="827" ht="13.5" customHeight="1">
      <c r="A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</row>
    <row r="828" ht="13.5" customHeight="1">
      <c r="A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</row>
    <row r="829" ht="13.5" customHeight="1">
      <c r="A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</row>
    <row r="830" ht="13.5" customHeight="1">
      <c r="A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</row>
    <row r="831" ht="13.5" customHeight="1">
      <c r="A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</row>
    <row r="832" ht="13.5" customHeight="1">
      <c r="A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</row>
    <row r="833" ht="13.5" customHeight="1">
      <c r="A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</row>
    <row r="834" ht="13.5" customHeight="1">
      <c r="A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</row>
    <row r="835" ht="13.5" customHeight="1">
      <c r="A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</row>
    <row r="836" ht="13.5" customHeight="1">
      <c r="A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</row>
    <row r="837" ht="13.5" customHeight="1">
      <c r="A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</row>
    <row r="838" ht="13.5" customHeight="1">
      <c r="A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</row>
    <row r="839" ht="13.5" customHeight="1">
      <c r="A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</row>
    <row r="840" ht="13.5" customHeight="1">
      <c r="A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</row>
    <row r="841" ht="13.5" customHeight="1">
      <c r="A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</row>
    <row r="842" ht="13.5" customHeight="1">
      <c r="A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</row>
    <row r="843" ht="13.5" customHeight="1">
      <c r="A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</row>
    <row r="844" ht="13.5" customHeight="1">
      <c r="A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</row>
    <row r="845" ht="13.5" customHeight="1">
      <c r="A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</row>
    <row r="846" ht="13.5" customHeight="1">
      <c r="A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</row>
    <row r="847" ht="13.5" customHeight="1">
      <c r="A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</row>
    <row r="848" ht="13.5" customHeight="1">
      <c r="A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</row>
    <row r="849" ht="13.5" customHeight="1">
      <c r="A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</row>
    <row r="850" ht="13.5" customHeight="1">
      <c r="A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</row>
    <row r="851" ht="13.5" customHeight="1">
      <c r="A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</row>
    <row r="852" ht="13.5" customHeight="1">
      <c r="A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</row>
    <row r="853" ht="13.5" customHeight="1">
      <c r="A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</row>
    <row r="854" ht="13.5" customHeight="1">
      <c r="A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</row>
    <row r="855" ht="13.5" customHeight="1">
      <c r="A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</row>
    <row r="856" ht="13.5" customHeight="1">
      <c r="A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</row>
    <row r="857" ht="13.5" customHeight="1">
      <c r="A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</row>
    <row r="858" ht="13.5" customHeight="1">
      <c r="A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</row>
    <row r="859" ht="13.5" customHeight="1">
      <c r="A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</row>
    <row r="860" ht="13.5" customHeight="1">
      <c r="A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</row>
    <row r="861" ht="13.5" customHeight="1">
      <c r="A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</row>
    <row r="862" ht="13.5" customHeight="1">
      <c r="A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</row>
    <row r="863" ht="13.5" customHeight="1">
      <c r="A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</row>
    <row r="864" ht="13.5" customHeight="1">
      <c r="A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</row>
    <row r="865" ht="13.5" customHeight="1">
      <c r="A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</row>
    <row r="866" ht="13.5" customHeight="1">
      <c r="A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</row>
    <row r="867" ht="13.5" customHeight="1">
      <c r="A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</row>
    <row r="868" ht="13.5" customHeight="1">
      <c r="A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</row>
    <row r="869" ht="13.5" customHeight="1">
      <c r="A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</row>
    <row r="870" ht="13.5" customHeight="1">
      <c r="A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</row>
    <row r="871" ht="13.5" customHeight="1">
      <c r="A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</row>
    <row r="872" ht="13.5" customHeight="1">
      <c r="A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</row>
    <row r="873" ht="13.5" customHeight="1">
      <c r="A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</row>
    <row r="874" ht="13.5" customHeight="1">
      <c r="A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</row>
    <row r="875" ht="13.5" customHeight="1">
      <c r="A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</row>
    <row r="876" ht="13.5" customHeight="1">
      <c r="A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</row>
    <row r="877" ht="13.5" customHeight="1">
      <c r="A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</row>
    <row r="878" ht="13.5" customHeight="1">
      <c r="A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</row>
    <row r="879" ht="13.5" customHeight="1">
      <c r="A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</row>
    <row r="880" ht="13.5" customHeight="1">
      <c r="A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</row>
    <row r="881" ht="13.5" customHeight="1">
      <c r="A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</row>
    <row r="882" ht="13.5" customHeight="1">
      <c r="A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</row>
    <row r="883" ht="13.5" customHeight="1">
      <c r="A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</row>
    <row r="884" ht="13.5" customHeight="1">
      <c r="A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</row>
    <row r="885" ht="13.5" customHeight="1">
      <c r="A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</row>
    <row r="886" ht="13.5" customHeight="1">
      <c r="A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</row>
    <row r="887" ht="13.5" customHeight="1">
      <c r="A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</row>
    <row r="888" ht="13.5" customHeight="1">
      <c r="A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</row>
    <row r="889" ht="13.5" customHeight="1">
      <c r="A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</row>
    <row r="890" ht="13.5" customHeight="1">
      <c r="A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</row>
    <row r="891" ht="13.5" customHeight="1">
      <c r="A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</row>
    <row r="892" ht="13.5" customHeight="1">
      <c r="A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</row>
    <row r="893" ht="13.5" customHeight="1">
      <c r="A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</row>
    <row r="894" ht="13.5" customHeight="1">
      <c r="A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</row>
    <row r="895" ht="13.5" customHeight="1">
      <c r="A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</row>
    <row r="896" ht="13.5" customHeight="1">
      <c r="A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</row>
    <row r="897" ht="13.5" customHeight="1">
      <c r="A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</row>
    <row r="898" ht="13.5" customHeight="1">
      <c r="A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</row>
    <row r="899" ht="13.5" customHeight="1">
      <c r="A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</row>
    <row r="900" ht="13.5" customHeight="1">
      <c r="A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</row>
    <row r="901" ht="13.5" customHeight="1">
      <c r="A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</row>
    <row r="902" ht="13.5" customHeight="1">
      <c r="A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</row>
    <row r="903" ht="13.5" customHeight="1">
      <c r="A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</row>
    <row r="904" ht="13.5" customHeight="1">
      <c r="A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</row>
    <row r="905" ht="13.5" customHeight="1">
      <c r="A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</row>
    <row r="906" ht="13.5" customHeight="1">
      <c r="A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</row>
    <row r="907" ht="13.5" customHeight="1">
      <c r="A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</row>
    <row r="908" ht="13.5" customHeight="1">
      <c r="A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</row>
    <row r="909" ht="13.5" customHeight="1">
      <c r="A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</row>
    <row r="910" ht="13.5" customHeight="1">
      <c r="A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</row>
    <row r="911" ht="13.5" customHeight="1">
      <c r="A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</row>
    <row r="912" ht="13.5" customHeight="1">
      <c r="A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</row>
    <row r="913" ht="13.5" customHeight="1">
      <c r="A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</row>
    <row r="914" ht="13.5" customHeight="1">
      <c r="A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</row>
    <row r="915" ht="13.5" customHeight="1">
      <c r="A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</row>
    <row r="916" ht="13.5" customHeight="1">
      <c r="A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</row>
    <row r="917" ht="13.5" customHeight="1">
      <c r="A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</row>
    <row r="918" ht="13.5" customHeight="1">
      <c r="A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</row>
    <row r="919" ht="13.5" customHeight="1">
      <c r="A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</row>
    <row r="920" ht="13.5" customHeight="1">
      <c r="A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</row>
    <row r="921" ht="13.5" customHeight="1">
      <c r="A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</row>
    <row r="922" ht="13.5" customHeight="1">
      <c r="A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</row>
    <row r="923" ht="13.5" customHeight="1">
      <c r="A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</row>
    <row r="924" ht="13.5" customHeight="1">
      <c r="A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</row>
    <row r="925" ht="13.5" customHeight="1">
      <c r="A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</row>
    <row r="926" ht="13.5" customHeight="1">
      <c r="A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</row>
    <row r="927" ht="13.5" customHeight="1">
      <c r="A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</row>
    <row r="928" ht="13.5" customHeight="1">
      <c r="A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</row>
    <row r="929" ht="13.5" customHeight="1">
      <c r="A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</row>
    <row r="930" ht="13.5" customHeight="1">
      <c r="A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</row>
    <row r="931" ht="13.5" customHeight="1">
      <c r="A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</row>
    <row r="932" ht="13.5" customHeight="1">
      <c r="A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</row>
    <row r="933" ht="13.5" customHeight="1">
      <c r="A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</row>
    <row r="934" ht="13.5" customHeight="1">
      <c r="A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</row>
    <row r="935" ht="13.5" customHeight="1">
      <c r="A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</row>
    <row r="936" ht="13.5" customHeight="1">
      <c r="A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</row>
    <row r="937" ht="13.5" customHeight="1">
      <c r="A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</row>
    <row r="938" ht="13.5" customHeight="1">
      <c r="A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</row>
    <row r="939" ht="13.5" customHeight="1">
      <c r="A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</row>
    <row r="940" ht="13.5" customHeight="1">
      <c r="A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</row>
    <row r="941" ht="13.5" customHeight="1">
      <c r="A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</row>
    <row r="942" ht="13.5" customHeight="1">
      <c r="A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</row>
    <row r="943" ht="13.5" customHeight="1">
      <c r="A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</row>
    <row r="944" ht="13.5" customHeight="1">
      <c r="A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</row>
    <row r="945" ht="13.5" customHeight="1">
      <c r="A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</row>
    <row r="946" ht="13.5" customHeight="1">
      <c r="A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</row>
    <row r="947" ht="13.5" customHeight="1">
      <c r="A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</row>
    <row r="948" ht="13.5" customHeight="1">
      <c r="A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</row>
    <row r="949" ht="13.5" customHeight="1">
      <c r="A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</row>
    <row r="950" ht="13.5" customHeight="1">
      <c r="A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</row>
    <row r="951" ht="13.5" customHeight="1">
      <c r="A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</row>
    <row r="952" ht="13.5" customHeight="1">
      <c r="A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</row>
    <row r="953" ht="13.5" customHeight="1">
      <c r="A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</row>
    <row r="954" ht="13.5" customHeight="1">
      <c r="A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</row>
    <row r="955" ht="13.5" customHeight="1">
      <c r="A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</row>
    <row r="956" ht="13.5" customHeight="1">
      <c r="A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</row>
    <row r="957" ht="13.5" customHeight="1">
      <c r="A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</row>
    <row r="958" ht="13.5" customHeight="1">
      <c r="A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</row>
    <row r="959" ht="13.5" customHeight="1">
      <c r="A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</row>
    <row r="960" ht="13.5" customHeight="1">
      <c r="A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</row>
    <row r="961" ht="13.5" customHeight="1">
      <c r="A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</row>
    <row r="962" ht="13.5" customHeight="1">
      <c r="A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</row>
    <row r="963" ht="13.5" customHeight="1">
      <c r="A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</row>
    <row r="964" ht="13.5" customHeight="1">
      <c r="A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</row>
    <row r="965" ht="13.5" customHeight="1">
      <c r="A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</row>
    <row r="966" ht="13.5" customHeight="1">
      <c r="A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</row>
    <row r="967" ht="13.5" customHeight="1">
      <c r="A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</row>
    <row r="968" ht="13.5" customHeight="1">
      <c r="A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</row>
    <row r="969" ht="13.5" customHeight="1">
      <c r="A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</row>
    <row r="970" ht="13.5" customHeight="1">
      <c r="A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</row>
    <row r="971" ht="13.5" customHeight="1">
      <c r="A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</row>
    <row r="972" ht="13.5" customHeight="1">
      <c r="A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</row>
    <row r="973" ht="13.5" customHeight="1">
      <c r="A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</row>
    <row r="974" ht="13.5" customHeight="1">
      <c r="A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</row>
    <row r="975" ht="13.5" customHeight="1">
      <c r="A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</row>
    <row r="976" ht="13.5" customHeight="1">
      <c r="A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</row>
    <row r="977" ht="13.5" customHeight="1">
      <c r="A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</row>
    <row r="978" ht="13.5" customHeight="1">
      <c r="A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</row>
    <row r="979" ht="13.5" customHeight="1">
      <c r="A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</row>
    <row r="980" ht="13.5" customHeight="1">
      <c r="A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</row>
    <row r="981" ht="13.5" customHeight="1">
      <c r="A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</row>
    <row r="982" ht="13.5" customHeight="1">
      <c r="A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</row>
    <row r="983" ht="13.5" customHeight="1">
      <c r="A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</row>
    <row r="984" ht="13.5" customHeight="1">
      <c r="A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</row>
    <row r="985" ht="13.5" customHeight="1">
      <c r="A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</row>
    <row r="986" ht="13.5" customHeight="1">
      <c r="A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</row>
    <row r="987" ht="13.5" customHeight="1">
      <c r="A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</row>
    <row r="988" ht="13.5" customHeight="1">
      <c r="A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</row>
    <row r="989" ht="13.5" customHeight="1">
      <c r="A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</row>
    <row r="990" ht="13.5" customHeight="1">
      <c r="A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</row>
    <row r="991" ht="13.5" customHeight="1">
      <c r="A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</row>
    <row r="992" ht="13.5" customHeight="1">
      <c r="A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</row>
    <row r="993" ht="13.5" customHeight="1">
      <c r="A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</row>
    <row r="994" ht="13.5" customHeight="1">
      <c r="A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</row>
    <row r="995" ht="13.5" customHeight="1">
      <c r="A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</row>
    <row r="996" ht="13.5" customHeight="1">
      <c r="A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</row>
    <row r="997" ht="13.5" customHeight="1">
      <c r="A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</row>
    <row r="998" ht="13.5" customHeight="1">
      <c r="A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</row>
    <row r="999" ht="13.5" customHeight="1">
      <c r="A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</row>
    <row r="1000" ht="13.5" customHeight="1">
      <c r="A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</row>
  </sheetData>
  <mergeCells count="3">
    <mergeCell ref="B5:F5"/>
    <mergeCell ref="A37:F37"/>
    <mergeCell ref="A44:F4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53.0"/>
    <col customWidth="1" min="2" max="2" width="10.13"/>
    <col customWidth="1" min="3" max="66" width="8.88"/>
  </cols>
  <sheetData>
    <row r="1" ht="12.75" customHeight="1">
      <c r="A1" s="1" t="s">
        <v>0</v>
      </c>
      <c r="B1" s="1"/>
      <c r="C1" s="1"/>
      <c r="D1" s="1"/>
      <c r="E1" s="1"/>
      <c r="F1" s="1"/>
    </row>
    <row r="2" ht="12.75" customHeight="1">
      <c r="A2" s="1" t="s">
        <v>489</v>
      </c>
      <c r="B2" s="1"/>
      <c r="C2" s="1"/>
      <c r="D2" s="1"/>
      <c r="E2" s="1"/>
      <c r="F2" s="1"/>
    </row>
    <row r="3" ht="12.75" customHeight="1">
      <c r="A3" s="161" t="s">
        <v>60</v>
      </c>
      <c r="B3" s="231"/>
      <c r="C3" s="1"/>
      <c r="D3" s="1"/>
      <c r="E3" s="1"/>
      <c r="F3" s="1"/>
    </row>
    <row r="4" ht="12.75" customHeight="1">
      <c r="A4" s="232"/>
      <c r="B4" s="1"/>
      <c r="C4" s="1"/>
      <c r="D4" s="1"/>
      <c r="E4" s="1"/>
      <c r="F4" s="1"/>
    </row>
    <row r="5" ht="12.75" customHeight="1">
      <c r="B5" s="68" t="s">
        <v>82</v>
      </c>
      <c r="C5" s="69"/>
      <c r="D5" s="69"/>
      <c r="E5" s="69"/>
      <c r="F5" s="69"/>
    </row>
    <row r="6" ht="12.75" customHeight="1">
      <c r="A6" s="70"/>
      <c r="B6" s="6">
        <v>1.0</v>
      </c>
      <c r="C6" s="6">
        <v>2.0</v>
      </c>
      <c r="D6" s="6">
        <v>3.0</v>
      </c>
      <c r="E6" s="6">
        <v>4.0</v>
      </c>
      <c r="F6" s="6">
        <v>5.0</v>
      </c>
      <c r="G6" s="6" t="s">
        <v>291</v>
      </c>
      <c r="H6" s="6" t="s">
        <v>292</v>
      </c>
      <c r="I6" s="6" t="s">
        <v>293</v>
      </c>
      <c r="J6" s="6" t="s">
        <v>294</v>
      </c>
      <c r="K6" s="6" t="s">
        <v>295</v>
      </c>
      <c r="L6" s="6" t="s">
        <v>296</v>
      </c>
      <c r="M6" s="6" t="s">
        <v>297</v>
      </c>
      <c r="N6" s="6" t="s">
        <v>298</v>
      </c>
      <c r="O6" s="6" t="s">
        <v>299</v>
      </c>
      <c r="P6" s="6" t="s">
        <v>300</v>
      </c>
      <c r="Q6" s="6" t="s">
        <v>301</v>
      </c>
      <c r="R6" s="6" t="s">
        <v>302</v>
      </c>
      <c r="S6" s="6" t="s">
        <v>303</v>
      </c>
      <c r="T6" s="6" t="s">
        <v>304</v>
      </c>
      <c r="U6" s="6" t="s">
        <v>305</v>
      </c>
      <c r="V6" s="6" t="s">
        <v>306</v>
      </c>
      <c r="W6" s="6" t="s">
        <v>307</v>
      </c>
      <c r="X6" s="6" t="s">
        <v>308</v>
      </c>
      <c r="Y6" s="6" t="s">
        <v>309</v>
      </c>
      <c r="Z6" s="6" t="s">
        <v>310</v>
      </c>
      <c r="AA6" s="6" t="s">
        <v>311</v>
      </c>
      <c r="AB6" s="6" t="s">
        <v>312</v>
      </c>
      <c r="AC6" s="6" t="s">
        <v>313</v>
      </c>
      <c r="AD6" s="6" t="s">
        <v>314</v>
      </c>
      <c r="AE6" s="6" t="s">
        <v>315</v>
      </c>
      <c r="AF6" s="6" t="s">
        <v>316</v>
      </c>
      <c r="AG6" s="6" t="s">
        <v>317</v>
      </c>
      <c r="AH6" s="6" t="s">
        <v>318</v>
      </c>
      <c r="AI6" s="6" t="s">
        <v>319</v>
      </c>
      <c r="AJ6" s="6" t="s">
        <v>320</v>
      </c>
      <c r="AK6" s="6" t="s">
        <v>321</v>
      </c>
      <c r="AL6" s="6" t="s">
        <v>322</v>
      </c>
      <c r="AM6" s="6" t="s">
        <v>323</v>
      </c>
      <c r="AN6" s="6" t="s">
        <v>324</v>
      </c>
      <c r="AO6" s="6" t="s">
        <v>325</v>
      </c>
      <c r="AP6" s="6" t="s">
        <v>326</v>
      </c>
      <c r="AQ6" s="6" t="s">
        <v>327</v>
      </c>
      <c r="AR6" s="6" t="s">
        <v>328</v>
      </c>
      <c r="AS6" s="6" t="s">
        <v>329</v>
      </c>
      <c r="AT6" s="6" t="s">
        <v>330</v>
      </c>
      <c r="AU6" s="6" t="s">
        <v>331</v>
      </c>
      <c r="AV6" s="6" t="s">
        <v>332</v>
      </c>
      <c r="AW6" s="6" t="s">
        <v>333</v>
      </c>
      <c r="AX6" s="6" t="s">
        <v>334</v>
      </c>
      <c r="AY6" s="6" t="s">
        <v>335</v>
      </c>
      <c r="AZ6" s="6" t="s">
        <v>336</v>
      </c>
      <c r="BA6" s="6" t="s">
        <v>337</v>
      </c>
      <c r="BB6" s="6" t="s">
        <v>338</v>
      </c>
      <c r="BC6" s="6" t="s">
        <v>339</v>
      </c>
      <c r="BD6" s="6" t="s">
        <v>340</v>
      </c>
      <c r="BE6" s="6" t="s">
        <v>341</v>
      </c>
      <c r="BF6" s="6" t="s">
        <v>342</v>
      </c>
      <c r="BG6" s="6" t="s">
        <v>343</v>
      </c>
      <c r="BH6" s="6" t="s">
        <v>344</v>
      </c>
      <c r="BI6" s="6" t="s">
        <v>345</v>
      </c>
      <c r="BJ6" s="6" t="s">
        <v>346</v>
      </c>
      <c r="BK6" s="6" t="s">
        <v>347</v>
      </c>
      <c r="BL6" s="6" t="s">
        <v>348</v>
      </c>
      <c r="BM6" s="6" t="s">
        <v>349</v>
      </c>
      <c r="BN6" s="6" t="s">
        <v>350</v>
      </c>
    </row>
    <row r="7" ht="12.75" customHeight="1">
      <c r="A7" s="71" t="s">
        <v>490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</row>
    <row r="8" ht="12.75" customHeight="1">
      <c r="A8" s="4" t="s">
        <v>491</v>
      </c>
      <c r="G8" s="233">
        <f>G16*((1/$B$25)/12)</f>
        <v>0</v>
      </c>
      <c r="H8" s="233">
        <f t="shared" ref="H8:R8" si="1">G8+H16*((1/$B$25)/12)</f>
        <v>0</v>
      </c>
      <c r="I8" s="233">
        <f t="shared" si="1"/>
        <v>0</v>
      </c>
      <c r="J8" s="233">
        <f t="shared" si="1"/>
        <v>0</v>
      </c>
      <c r="K8" s="233">
        <f t="shared" si="1"/>
        <v>0</v>
      </c>
      <c r="L8" s="233">
        <f t="shared" si="1"/>
        <v>0</v>
      </c>
      <c r="M8" s="233">
        <f t="shared" si="1"/>
        <v>0</v>
      </c>
      <c r="N8" s="233">
        <f t="shared" si="1"/>
        <v>0</v>
      </c>
      <c r="O8" s="233">
        <f t="shared" si="1"/>
        <v>0</v>
      </c>
      <c r="P8" s="233">
        <f t="shared" si="1"/>
        <v>0</v>
      </c>
      <c r="Q8" s="233">
        <f t="shared" si="1"/>
        <v>0</v>
      </c>
      <c r="R8" s="233">
        <f t="shared" si="1"/>
        <v>0</v>
      </c>
      <c r="S8" s="233">
        <f t="shared" ref="S8:AD8" si="2">R8+S16*((1/$C$25)/12)</f>
        <v>0</v>
      </c>
      <c r="T8" s="233">
        <f t="shared" si="2"/>
        <v>0</v>
      </c>
      <c r="U8" s="233">
        <f t="shared" si="2"/>
        <v>0</v>
      </c>
      <c r="V8" s="233">
        <f t="shared" si="2"/>
        <v>0</v>
      </c>
      <c r="W8" s="233">
        <f t="shared" si="2"/>
        <v>0</v>
      </c>
      <c r="X8" s="233">
        <f t="shared" si="2"/>
        <v>0</v>
      </c>
      <c r="Y8" s="233">
        <f t="shared" si="2"/>
        <v>0</v>
      </c>
      <c r="Z8" s="233">
        <f t="shared" si="2"/>
        <v>0</v>
      </c>
      <c r="AA8" s="233">
        <f t="shared" si="2"/>
        <v>0</v>
      </c>
      <c r="AB8" s="233">
        <f t="shared" si="2"/>
        <v>0</v>
      </c>
      <c r="AC8" s="233">
        <f t="shared" si="2"/>
        <v>0</v>
      </c>
      <c r="AD8" s="233">
        <f t="shared" si="2"/>
        <v>0</v>
      </c>
      <c r="AE8" s="233">
        <f t="shared" ref="AE8:AP8" si="3">AD8+AE16*((1/$D$25)/12)</f>
        <v>0</v>
      </c>
      <c r="AF8" s="233">
        <f t="shared" si="3"/>
        <v>0</v>
      </c>
      <c r="AG8" s="233">
        <f t="shared" si="3"/>
        <v>0</v>
      </c>
      <c r="AH8" s="233">
        <f t="shared" si="3"/>
        <v>0</v>
      </c>
      <c r="AI8" s="233">
        <f t="shared" si="3"/>
        <v>0</v>
      </c>
      <c r="AJ8" s="233">
        <f t="shared" si="3"/>
        <v>0</v>
      </c>
      <c r="AK8" s="233">
        <f t="shared" si="3"/>
        <v>0</v>
      </c>
      <c r="AL8" s="233">
        <f t="shared" si="3"/>
        <v>0</v>
      </c>
      <c r="AM8" s="233">
        <f t="shared" si="3"/>
        <v>0</v>
      </c>
      <c r="AN8" s="233">
        <f t="shared" si="3"/>
        <v>0</v>
      </c>
      <c r="AO8" s="233">
        <f t="shared" si="3"/>
        <v>0</v>
      </c>
      <c r="AP8" s="233">
        <f t="shared" si="3"/>
        <v>0</v>
      </c>
      <c r="AQ8" s="233">
        <f t="shared" ref="AQ8:BB8" si="4">AP8+AQ16*((1/$E$25)/12)</f>
        <v>0</v>
      </c>
      <c r="AR8" s="233">
        <f t="shared" si="4"/>
        <v>0</v>
      </c>
      <c r="AS8" s="233">
        <f t="shared" si="4"/>
        <v>0</v>
      </c>
      <c r="AT8" s="233">
        <f t="shared" si="4"/>
        <v>0</v>
      </c>
      <c r="AU8" s="233">
        <f t="shared" si="4"/>
        <v>0</v>
      </c>
      <c r="AV8" s="233">
        <f t="shared" si="4"/>
        <v>0</v>
      </c>
      <c r="AW8" s="233">
        <f t="shared" si="4"/>
        <v>0</v>
      </c>
      <c r="AX8" s="233">
        <f t="shared" si="4"/>
        <v>0</v>
      </c>
      <c r="AY8" s="233">
        <f t="shared" si="4"/>
        <v>0</v>
      </c>
      <c r="AZ8" s="233">
        <f t="shared" si="4"/>
        <v>0</v>
      </c>
      <c r="BA8" s="233">
        <f t="shared" si="4"/>
        <v>0</v>
      </c>
      <c r="BB8" s="233">
        <f t="shared" si="4"/>
        <v>0</v>
      </c>
      <c r="BC8" s="233">
        <f t="shared" ref="BC8:BN8" si="5">BB8+BC16*((1/$F$25)/12)</f>
        <v>0</v>
      </c>
      <c r="BD8" s="233">
        <f t="shared" si="5"/>
        <v>0</v>
      </c>
      <c r="BE8" s="233">
        <f t="shared" si="5"/>
        <v>0</v>
      </c>
      <c r="BF8" s="233">
        <f t="shared" si="5"/>
        <v>0</v>
      </c>
      <c r="BG8" s="233">
        <f t="shared" si="5"/>
        <v>0</v>
      </c>
      <c r="BH8" s="233">
        <f t="shared" si="5"/>
        <v>0</v>
      </c>
      <c r="BI8" s="233">
        <f t="shared" si="5"/>
        <v>0</v>
      </c>
      <c r="BJ8" s="233">
        <f t="shared" si="5"/>
        <v>0</v>
      </c>
      <c r="BK8" s="233">
        <f t="shared" si="5"/>
        <v>0</v>
      </c>
      <c r="BL8" s="233">
        <f t="shared" si="5"/>
        <v>0</v>
      </c>
      <c r="BM8" s="233">
        <f t="shared" si="5"/>
        <v>0</v>
      </c>
      <c r="BN8" s="233">
        <f t="shared" si="5"/>
        <v>0</v>
      </c>
    </row>
    <row r="9" ht="12.75" customHeight="1">
      <c r="A9" s="4" t="s">
        <v>492</v>
      </c>
      <c r="G9" s="233">
        <f>G17*((1/$B$26)/12)</f>
        <v>50</v>
      </c>
      <c r="H9" s="233">
        <f t="shared" ref="H9:R9" si="6">G9+H17*((1/$B$26)/12)</f>
        <v>50</v>
      </c>
      <c r="I9" s="233">
        <f t="shared" si="6"/>
        <v>50</v>
      </c>
      <c r="J9" s="233">
        <f t="shared" si="6"/>
        <v>66.66666667</v>
      </c>
      <c r="K9" s="233">
        <f t="shared" si="6"/>
        <v>66.66666667</v>
      </c>
      <c r="L9" s="233">
        <f t="shared" si="6"/>
        <v>66.66666667</v>
      </c>
      <c r="M9" s="233">
        <f t="shared" si="6"/>
        <v>66.66666667</v>
      </c>
      <c r="N9" s="233">
        <f t="shared" si="6"/>
        <v>83.33333333</v>
      </c>
      <c r="O9" s="233">
        <f t="shared" si="6"/>
        <v>133.3333333</v>
      </c>
      <c r="P9" s="233">
        <f t="shared" si="6"/>
        <v>216.6666667</v>
      </c>
      <c r="Q9" s="233">
        <f t="shared" si="6"/>
        <v>216.6666667</v>
      </c>
      <c r="R9" s="233">
        <f t="shared" si="6"/>
        <v>233.3333333</v>
      </c>
      <c r="S9" s="233">
        <f t="shared" ref="S9:AD9" si="7">R9+S17*((1/$C$26)/12)</f>
        <v>241.6666667</v>
      </c>
      <c r="T9" s="233">
        <f t="shared" si="7"/>
        <v>250</v>
      </c>
      <c r="U9" s="233">
        <f t="shared" si="7"/>
        <v>250</v>
      </c>
      <c r="V9" s="233">
        <f t="shared" si="7"/>
        <v>250</v>
      </c>
      <c r="W9" s="233">
        <f t="shared" si="7"/>
        <v>250</v>
      </c>
      <c r="X9" s="233">
        <f t="shared" si="7"/>
        <v>250</v>
      </c>
      <c r="Y9" s="233">
        <f t="shared" si="7"/>
        <v>250</v>
      </c>
      <c r="Z9" s="233">
        <f t="shared" si="7"/>
        <v>483.3333333</v>
      </c>
      <c r="AA9" s="233">
        <f t="shared" si="7"/>
        <v>650</v>
      </c>
      <c r="AB9" s="233">
        <f t="shared" si="7"/>
        <v>683.3333333</v>
      </c>
      <c r="AC9" s="233">
        <f t="shared" si="7"/>
        <v>716.6666667</v>
      </c>
      <c r="AD9" s="233">
        <f t="shared" si="7"/>
        <v>766.6666667</v>
      </c>
      <c r="AE9" s="233">
        <f t="shared" ref="AE9:AP9" si="8">AD9+AE17*((1/$D$26)/12)</f>
        <v>783.3333333</v>
      </c>
      <c r="AF9" s="233">
        <f t="shared" si="8"/>
        <v>750</v>
      </c>
      <c r="AG9" s="233">
        <f t="shared" si="8"/>
        <v>783.3333333</v>
      </c>
      <c r="AH9" s="233">
        <f t="shared" si="8"/>
        <v>800</v>
      </c>
      <c r="AI9" s="233">
        <f t="shared" si="8"/>
        <v>816.6666667</v>
      </c>
      <c r="AJ9" s="233">
        <f t="shared" si="8"/>
        <v>816.6666667</v>
      </c>
      <c r="AK9" s="233">
        <f t="shared" si="8"/>
        <v>816.6666667</v>
      </c>
      <c r="AL9" s="233">
        <f t="shared" si="8"/>
        <v>816.6666667</v>
      </c>
      <c r="AM9" s="233">
        <f t="shared" si="8"/>
        <v>816.6666667</v>
      </c>
      <c r="AN9" s="233">
        <f t="shared" si="8"/>
        <v>816.6666667</v>
      </c>
      <c r="AO9" s="233">
        <f t="shared" si="8"/>
        <v>816.6666667</v>
      </c>
      <c r="AP9" s="233">
        <f t="shared" si="8"/>
        <v>816.6666667</v>
      </c>
      <c r="AQ9" s="233">
        <f t="shared" ref="AQ9:BB9" si="9">AP9+AQ17*((1/$E$26)/12)</f>
        <v>816.6666667</v>
      </c>
      <c r="AR9" s="233">
        <f t="shared" si="9"/>
        <v>816.6666667</v>
      </c>
      <c r="AS9" s="233">
        <f t="shared" si="9"/>
        <v>816.6666667</v>
      </c>
      <c r="AT9" s="233">
        <f t="shared" si="9"/>
        <v>816.6666667</v>
      </c>
      <c r="AU9" s="233">
        <f t="shared" si="9"/>
        <v>816.6666667</v>
      </c>
      <c r="AV9" s="233">
        <f t="shared" si="9"/>
        <v>816.6666667</v>
      </c>
      <c r="AW9" s="233">
        <f t="shared" si="9"/>
        <v>816.6666667</v>
      </c>
      <c r="AX9" s="233">
        <f t="shared" si="9"/>
        <v>816.6666667</v>
      </c>
      <c r="AY9" s="233">
        <f t="shared" si="9"/>
        <v>816.6666667</v>
      </c>
      <c r="AZ9" s="233">
        <f t="shared" si="9"/>
        <v>816.6666667</v>
      </c>
      <c r="BA9" s="233">
        <f t="shared" si="9"/>
        <v>816.6666667</v>
      </c>
      <c r="BB9" s="233">
        <f t="shared" si="9"/>
        <v>816.6666667</v>
      </c>
      <c r="BC9" s="233">
        <f t="shared" ref="BC9:BN9" si="10">BB9+BC17*((1/$F$26)/12)</f>
        <v>816.6666667</v>
      </c>
      <c r="BD9" s="233">
        <f t="shared" si="10"/>
        <v>816.6666667</v>
      </c>
      <c r="BE9" s="233">
        <f t="shared" si="10"/>
        <v>816.6666667</v>
      </c>
      <c r="BF9" s="233">
        <f t="shared" si="10"/>
        <v>816.6666667</v>
      </c>
      <c r="BG9" s="233">
        <f t="shared" si="10"/>
        <v>816.6666667</v>
      </c>
      <c r="BH9" s="233">
        <f t="shared" si="10"/>
        <v>816.6666667</v>
      </c>
      <c r="BI9" s="233">
        <f t="shared" si="10"/>
        <v>816.6666667</v>
      </c>
      <c r="BJ9" s="233">
        <f t="shared" si="10"/>
        <v>816.6666667</v>
      </c>
      <c r="BK9" s="233">
        <f t="shared" si="10"/>
        <v>816.6666667</v>
      </c>
      <c r="BL9" s="233">
        <f t="shared" si="10"/>
        <v>816.6666667</v>
      </c>
      <c r="BM9" s="233">
        <f t="shared" si="10"/>
        <v>816.6666667</v>
      </c>
      <c r="BN9" s="233">
        <f t="shared" si="10"/>
        <v>816.6666667</v>
      </c>
    </row>
    <row r="10" ht="12.75" customHeight="1">
      <c r="A10" s="4" t="s">
        <v>493</v>
      </c>
      <c r="G10" s="233">
        <f>G18*((1/$B$27)/12)</f>
        <v>0</v>
      </c>
      <c r="H10" s="233">
        <f t="shared" ref="H10:R10" si="11">G10+H18*((1/$B$27)/12)</f>
        <v>0</v>
      </c>
      <c r="I10" s="233">
        <f t="shared" si="11"/>
        <v>0</v>
      </c>
      <c r="J10" s="233">
        <f t="shared" si="11"/>
        <v>0</v>
      </c>
      <c r="K10" s="233">
        <f t="shared" si="11"/>
        <v>0</v>
      </c>
      <c r="L10" s="233">
        <f t="shared" si="11"/>
        <v>0</v>
      </c>
      <c r="M10" s="233">
        <f t="shared" si="11"/>
        <v>0</v>
      </c>
      <c r="N10" s="233">
        <f t="shared" si="11"/>
        <v>0</v>
      </c>
      <c r="O10" s="233">
        <f t="shared" si="11"/>
        <v>0</v>
      </c>
      <c r="P10" s="233">
        <f t="shared" si="11"/>
        <v>0</v>
      </c>
      <c r="Q10" s="233">
        <f t="shared" si="11"/>
        <v>0</v>
      </c>
      <c r="R10" s="233">
        <f t="shared" si="11"/>
        <v>0</v>
      </c>
      <c r="S10" s="233">
        <f t="shared" ref="S10:AD10" si="12">R10+S18*((1/$C$27)/12)</f>
        <v>0</v>
      </c>
      <c r="T10" s="233">
        <f t="shared" si="12"/>
        <v>0</v>
      </c>
      <c r="U10" s="233">
        <f t="shared" si="12"/>
        <v>0</v>
      </c>
      <c r="V10" s="233">
        <f t="shared" si="12"/>
        <v>0</v>
      </c>
      <c r="W10" s="233">
        <f t="shared" si="12"/>
        <v>0</v>
      </c>
      <c r="X10" s="233">
        <f t="shared" si="12"/>
        <v>0</v>
      </c>
      <c r="Y10" s="233">
        <f t="shared" si="12"/>
        <v>0</v>
      </c>
      <c r="Z10" s="233">
        <f t="shared" si="12"/>
        <v>0</v>
      </c>
      <c r="AA10" s="233">
        <f t="shared" si="12"/>
        <v>0</v>
      </c>
      <c r="AB10" s="233">
        <f t="shared" si="12"/>
        <v>0</v>
      </c>
      <c r="AC10" s="233">
        <f t="shared" si="12"/>
        <v>0</v>
      </c>
      <c r="AD10" s="233">
        <f t="shared" si="12"/>
        <v>0</v>
      </c>
      <c r="AE10" s="233">
        <f t="shared" ref="AE10:AP10" si="13">AD10+AE18*((1/$D$27)/12)</f>
        <v>0</v>
      </c>
      <c r="AF10" s="233">
        <f t="shared" si="13"/>
        <v>0</v>
      </c>
      <c r="AG10" s="233">
        <f t="shared" si="13"/>
        <v>0</v>
      </c>
      <c r="AH10" s="233">
        <f t="shared" si="13"/>
        <v>0</v>
      </c>
      <c r="AI10" s="233">
        <f t="shared" si="13"/>
        <v>0</v>
      </c>
      <c r="AJ10" s="233">
        <f t="shared" si="13"/>
        <v>0</v>
      </c>
      <c r="AK10" s="233">
        <f t="shared" si="13"/>
        <v>0</v>
      </c>
      <c r="AL10" s="233">
        <f t="shared" si="13"/>
        <v>0</v>
      </c>
      <c r="AM10" s="233">
        <f t="shared" si="13"/>
        <v>0</v>
      </c>
      <c r="AN10" s="233">
        <f t="shared" si="13"/>
        <v>0</v>
      </c>
      <c r="AO10" s="233">
        <f t="shared" si="13"/>
        <v>0</v>
      </c>
      <c r="AP10" s="233">
        <f t="shared" si="13"/>
        <v>0</v>
      </c>
      <c r="AQ10" s="233">
        <f t="shared" ref="AQ10:BB10" si="14">AP10+AQ18*((1/$E$27)/12)</f>
        <v>0</v>
      </c>
      <c r="AR10" s="233">
        <f t="shared" si="14"/>
        <v>0</v>
      </c>
      <c r="AS10" s="233">
        <f t="shared" si="14"/>
        <v>0</v>
      </c>
      <c r="AT10" s="233">
        <f t="shared" si="14"/>
        <v>0</v>
      </c>
      <c r="AU10" s="233">
        <f t="shared" si="14"/>
        <v>0</v>
      </c>
      <c r="AV10" s="233">
        <f t="shared" si="14"/>
        <v>0</v>
      </c>
      <c r="AW10" s="233">
        <f t="shared" si="14"/>
        <v>0</v>
      </c>
      <c r="AX10" s="233">
        <f t="shared" si="14"/>
        <v>0</v>
      </c>
      <c r="AY10" s="233">
        <f t="shared" si="14"/>
        <v>0</v>
      </c>
      <c r="AZ10" s="233">
        <f t="shared" si="14"/>
        <v>0</v>
      </c>
      <c r="BA10" s="233">
        <f t="shared" si="14"/>
        <v>0</v>
      </c>
      <c r="BB10" s="233">
        <f t="shared" si="14"/>
        <v>0</v>
      </c>
      <c r="BC10" s="233">
        <f t="shared" ref="BC10:BN10" si="15">BB10+BC18*((1/$F$27)/12)</f>
        <v>0</v>
      </c>
      <c r="BD10" s="233">
        <f t="shared" si="15"/>
        <v>0</v>
      </c>
      <c r="BE10" s="233">
        <f t="shared" si="15"/>
        <v>0</v>
      </c>
      <c r="BF10" s="233">
        <f t="shared" si="15"/>
        <v>0</v>
      </c>
      <c r="BG10" s="233">
        <f t="shared" si="15"/>
        <v>0</v>
      </c>
      <c r="BH10" s="233">
        <f t="shared" si="15"/>
        <v>0</v>
      </c>
      <c r="BI10" s="233">
        <f t="shared" si="15"/>
        <v>0</v>
      </c>
      <c r="BJ10" s="233">
        <f t="shared" si="15"/>
        <v>0</v>
      </c>
      <c r="BK10" s="233">
        <f t="shared" si="15"/>
        <v>0</v>
      </c>
      <c r="BL10" s="233">
        <f t="shared" si="15"/>
        <v>0</v>
      </c>
      <c r="BM10" s="233">
        <f t="shared" si="15"/>
        <v>0</v>
      </c>
      <c r="BN10" s="233">
        <f t="shared" si="15"/>
        <v>0</v>
      </c>
    </row>
    <row r="11" ht="12.75" customHeight="1">
      <c r="A11" s="4" t="s">
        <v>494</v>
      </c>
      <c r="G11" s="233">
        <f>G19*((1/$B$28)/12)</f>
        <v>0</v>
      </c>
      <c r="H11" s="233">
        <f t="shared" ref="H11:R11" si="16">G11+H19*((1/$B$28)/12)</f>
        <v>0</v>
      </c>
      <c r="I11" s="233">
        <f t="shared" si="16"/>
        <v>0</v>
      </c>
      <c r="J11" s="233">
        <f t="shared" si="16"/>
        <v>0</v>
      </c>
      <c r="K11" s="233">
        <f t="shared" si="16"/>
        <v>0</v>
      </c>
      <c r="L11" s="233">
        <f t="shared" si="16"/>
        <v>0</v>
      </c>
      <c r="M11" s="233">
        <f t="shared" si="16"/>
        <v>0</v>
      </c>
      <c r="N11" s="233">
        <f t="shared" si="16"/>
        <v>0</v>
      </c>
      <c r="O11" s="233">
        <f t="shared" si="16"/>
        <v>0</v>
      </c>
      <c r="P11" s="233">
        <f t="shared" si="16"/>
        <v>0</v>
      </c>
      <c r="Q11" s="233">
        <f t="shared" si="16"/>
        <v>0</v>
      </c>
      <c r="R11" s="233">
        <f t="shared" si="16"/>
        <v>0</v>
      </c>
      <c r="S11" s="233">
        <f t="shared" ref="S11:AD11" si="17">R11+S19*((1/$C$28)/12)</f>
        <v>0</v>
      </c>
      <c r="T11" s="233">
        <f t="shared" si="17"/>
        <v>0</v>
      </c>
      <c r="U11" s="233">
        <f t="shared" si="17"/>
        <v>0</v>
      </c>
      <c r="V11" s="233">
        <f t="shared" si="17"/>
        <v>0</v>
      </c>
      <c r="W11" s="233">
        <f t="shared" si="17"/>
        <v>0</v>
      </c>
      <c r="X11" s="233">
        <f t="shared" si="17"/>
        <v>0</v>
      </c>
      <c r="Y11" s="233">
        <f t="shared" si="17"/>
        <v>0</v>
      </c>
      <c r="Z11" s="233">
        <f t="shared" si="17"/>
        <v>0</v>
      </c>
      <c r="AA11" s="233">
        <f t="shared" si="17"/>
        <v>0</v>
      </c>
      <c r="AB11" s="233">
        <f t="shared" si="17"/>
        <v>0</v>
      </c>
      <c r="AC11" s="233">
        <f t="shared" si="17"/>
        <v>0</v>
      </c>
      <c r="AD11" s="233">
        <f t="shared" si="17"/>
        <v>0</v>
      </c>
      <c r="AE11" s="233">
        <f t="shared" ref="AE11:AP11" si="18">AD11+AE19*((1/$D$28)/12)</f>
        <v>0</v>
      </c>
      <c r="AF11" s="233">
        <f t="shared" si="18"/>
        <v>0</v>
      </c>
      <c r="AG11" s="233">
        <f t="shared" si="18"/>
        <v>0</v>
      </c>
      <c r="AH11" s="233">
        <f t="shared" si="18"/>
        <v>0</v>
      </c>
      <c r="AI11" s="233">
        <f t="shared" si="18"/>
        <v>0</v>
      </c>
      <c r="AJ11" s="233">
        <f t="shared" si="18"/>
        <v>0</v>
      </c>
      <c r="AK11" s="233">
        <f t="shared" si="18"/>
        <v>0</v>
      </c>
      <c r="AL11" s="233">
        <f t="shared" si="18"/>
        <v>0</v>
      </c>
      <c r="AM11" s="233">
        <f t="shared" si="18"/>
        <v>0</v>
      </c>
      <c r="AN11" s="233">
        <f t="shared" si="18"/>
        <v>0</v>
      </c>
      <c r="AO11" s="233">
        <f t="shared" si="18"/>
        <v>0</v>
      </c>
      <c r="AP11" s="233">
        <f t="shared" si="18"/>
        <v>0</v>
      </c>
      <c r="AQ11" s="233">
        <f t="shared" ref="AQ11:BB11" si="19">AP11+AQ19*((1/$E$28)/12)</f>
        <v>0</v>
      </c>
      <c r="AR11" s="233">
        <f t="shared" si="19"/>
        <v>0</v>
      </c>
      <c r="AS11" s="233">
        <f t="shared" si="19"/>
        <v>0</v>
      </c>
      <c r="AT11" s="233">
        <f t="shared" si="19"/>
        <v>0</v>
      </c>
      <c r="AU11" s="233">
        <f t="shared" si="19"/>
        <v>0</v>
      </c>
      <c r="AV11" s="233">
        <f t="shared" si="19"/>
        <v>0</v>
      </c>
      <c r="AW11" s="233">
        <f t="shared" si="19"/>
        <v>0</v>
      </c>
      <c r="AX11" s="233">
        <f t="shared" si="19"/>
        <v>0</v>
      </c>
      <c r="AY11" s="233">
        <f t="shared" si="19"/>
        <v>0</v>
      </c>
      <c r="AZ11" s="233">
        <f t="shared" si="19"/>
        <v>0</v>
      </c>
      <c r="BA11" s="233">
        <f t="shared" si="19"/>
        <v>0</v>
      </c>
      <c r="BB11" s="233">
        <f t="shared" si="19"/>
        <v>0</v>
      </c>
      <c r="BC11" s="233">
        <f t="shared" ref="BC11:BN11" si="20">BB11+BC19*((1/$F$28)/12)</f>
        <v>0</v>
      </c>
      <c r="BD11" s="233">
        <f t="shared" si="20"/>
        <v>0</v>
      </c>
      <c r="BE11" s="233">
        <f t="shared" si="20"/>
        <v>0</v>
      </c>
      <c r="BF11" s="233">
        <f t="shared" si="20"/>
        <v>0</v>
      </c>
      <c r="BG11" s="233">
        <f t="shared" si="20"/>
        <v>0</v>
      </c>
      <c r="BH11" s="233">
        <f t="shared" si="20"/>
        <v>0</v>
      </c>
      <c r="BI11" s="233">
        <f t="shared" si="20"/>
        <v>0</v>
      </c>
      <c r="BJ11" s="233">
        <f t="shared" si="20"/>
        <v>0</v>
      </c>
      <c r="BK11" s="233">
        <f t="shared" si="20"/>
        <v>0</v>
      </c>
      <c r="BL11" s="233">
        <f t="shared" si="20"/>
        <v>0</v>
      </c>
      <c r="BM11" s="233">
        <f t="shared" si="20"/>
        <v>0</v>
      </c>
      <c r="BN11" s="233">
        <f t="shared" si="20"/>
        <v>0</v>
      </c>
    </row>
    <row r="12" ht="12.75" customHeight="1">
      <c r="A12" s="4" t="s">
        <v>495</v>
      </c>
      <c r="G12" s="233">
        <f>G20*((1/$B$29)/12)</f>
        <v>0</v>
      </c>
      <c r="H12" s="233">
        <f t="shared" ref="H12:R12" si="21">G12+H20*((1/$B$29)/12)</f>
        <v>0</v>
      </c>
      <c r="I12" s="233">
        <f t="shared" si="21"/>
        <v>0</v>
      </c>
      <c r="J12" s="233">
        <f t="shared" si="21"/>
        <v>0</v>
      </c>
      <c r="K12" s="233">
        <f t="shared" si="21"/>
        <v>0</v>
      </c>
      <c r="L12" s="233">
        <f t="shared" si="21"/>
        <v>0</v>
      </c>
      <c r="M12" s="233">
        <f t="shared" si="21"/>
        <v>0</v>
      </c>
      <c r="N12" s="233">
        <f t="shared" si="21"/>
        <v>0</v>
      </c>
      <c r="O12" s="233">
        <f t="shared" si="21"/>
        <v>0</v>
      </c>
      <c r="P12" s="233">
        <f t="shared" si="21"/>
        <v>0</v>
      </c>
      <c r="Q12" s="233">
        <f t="shared" si="21"/>
        <v>0</v>
      </c>
      <c r="R12" s="233">
        <f t="shared" si="21"/>
        <v>0</v>
      </c>
      <c r="S12" s="233">
        <f t="shared" ref="S12:AD12" si="22">R12+S20*((1/$C$29)/12)</f>
        <v>0</v>
      </c>
      <c r="T12" s="233">
        <f t="shared" si="22"/>
        <v>0</v>
      </c>
      <c r="U12" s="233">
        <f t="shared" si="22"/>
        <v>0</v>
      </c>
      <c r="V12" s="233">
        <f t="shared" si="22"/>
        <v>0</v>
      </c>
      <c r="W12" s="233">
        <f t="shared" si="22"/>
        <v>0</v>
      </c>
      <c r="X12" s="233">
        <f t="shared" si="22"/>
        <v>0</v>
      </c>
      <c r="Y12" s="233">
        <f t="shared" si="22"/>
        <v>0</v>
      </c>
      <c r="Z12" s="233">
        <f t="shared" si="22"/>
        <v>0</v>
      </c>
      <c r="AA12" s="233">
        <f t="shared" si="22"/>
        <v>0</v>
      </c>
      <c r="AB12" s="233">
        <f t="shared" si="22"/>
        <v>0</v>
      </c>
      <c r="AC12" s="233">
        <f t="shared" si="22"/>
        <v>0</v>
      </c>
      <c r="AD12" s="233">
        <f t="shared" si="22"/>
        <v>0</v>
      </c>
      <c r="AE12" s="233">
        <f t="shared" ref="AE12:AP12" si="23">AD12+AE20*((1/$D$29)/12)</f>
        <v>0</v>
      </c>
      <c r="AF12" s="233">
        <f t="shared" si="23"/>
        <v>0</v>
      </c>
      <c r="AG12" s="233">
        <f t="shared" si="23"/>
        <v>0</v>
      </c>
      <c r="AH12" s="233">
        <f t="shared" si="23"/>
        <v>0</v>
      </c>
      <c r="AI12" s="233">
        <f t="shared" si="23"/>
        <v>0</v>
      </c>
      <c r="AJ12" s="233">
        <f t="shared" si="23"/>
        <v>0</v>
      </c>
      <c r="AK12" s="233">
        <f t="shared" si="23"/>
        <v>0</v>
      </c>
      <c r="AL12" s="233">
        <f t="shared" si="23"/>
        <v>0</v>
      </c>
      <c r="AM12" s="233">
        <f t="shared" si="23"/>
        <v>0</v>
      </c>
      <c r="AN12" s="233">
        <f t="shared" si="23"/>
        <v>0</v>
      </c>
      <c r="AO12" s="233">
        <f t="shared" si="23"/>
        <v>0</v>
      </c>
      <c r="AP12" s="233">
        <f t="shared" si="23"/>
        <v>0</v>
      </c>
      <c r="AQ12" s="233">
        <f t="shared" ref="AQ12:BB12" si="24">AP12+AQ20*((1/$E$29)/12)</f>
        <v>0</v>
      </c>
      <c r="AR12" s="233">
        <f t="shared" si="24"/>
        <v>0</v>
      </c>
      <c r="AS12" s="233">
        <f t="shared" si="24"/>
        <v>0</v>
      </c>
      <c r="AT12" s="233">
        <f t="shared" si="24"/>
        <v>0</v>
      </c>
      <c r="AU12" s="233">
        <f t="shared" si="24"/>
        <v>0</v>
      </c>
      <c r="AV12" s="233">
        <f t="shared" si="24"/>
        <v>0</v>
      </c>
      <c r="AW12" s="233">
        <f t="shared" si="24"/>
        <v>0</v>
      </c>
      <c r="AX12" s="233">
        <f t="shared" si="24"/>
        <v>0</v>
      </c>
      <c r="AY12" s="233">
        <f t="shared" si="24"/>
        <v>0</v>
      </c>
      <c r="AZ12" s="233">
        <f t="shared" si="24"/>
        <v>0</v>
      </c>
      <c r="BA12" s="233">
        <f t="shared" si="24"/>
        <v>0</v>
      </c>
      <c r="BB12" s="233">
        <f t="shared" si="24"/>
        <v>0</v>
      </c>
      <c r="BC12" s="233">
        <f t="shared" ref="BC12:BN12" si="25">BB12+BC20*((1/$F$29)/12)</f>
        <v>0</v>
      </c>
      <c r="BD12" s="233">
        <f t="shared" si="25"/>
        <v>0</v>
      </c>
      <c r="BE12" s="233">
        <f t="shared" si="25"/>
        <v>0</v>
      </c>
      <c r="BF12" s="233">
        <f t="shared" si="25"/>
        <v>0</v>
      </c>
      <c r="BG12" s="233">
        <f t="shared" si="25"/>
        <v>0</v>
      </c>
      <c r="BH12" s="233">
        <f t="shared" si="25"/>
        <v>0</v>
      </c>
      <c r="BI12" s="233">
        <f t="shared" si="25"/>
        <v>0</v>
      </c>
      <c r="BJ12" s="233">
        <f t="shared" si="25"/>
        <v>0</v>
      </c>
      <c r="BK12" s="233">
        <f t="shared" si="25"/>
        <v>0</v>
      </c>
      <c r="BL12" s="233">
        <f t="shared" si="25"/>
        <v>0</v>
      </c>
      <c r="BM12" s="233">
        <f t="shared" si="25"/>
        <v>0</v>
      </c>
      <c r="BN12" s="233">
        <f t="shared" si="25"/>
        <v>0</v>
      </c>
    </row>
    <row r="13" ht="12.75" customHeight="1">
      <c r="A13" s="4" t="s">
        <v>496</v>
      </c>
      <c r="G13" s="233">
        <f>G21*((1/$B$30)/12)</f>
        <v>0</v>
      </c>
      <c r="H13" s="233">
        <f t="shared" ref="H13:R13" si="26">G13+H21*((1/$B$30)/12)</f>
        <v>0</v>
      </c>
      <c r="I13" s="233">
        <f t="shared" si="26"/>
        <v>0</v>
      </c>
      <c r="J13" s="233">
        <f t="shared" si="26"/>
        <v>0</v>
      </c>
      <c r="K13" s="233">
        <f t="shared" si="26"/>
        <v>0</v>
      </c>
      <c r="L13" s="233">
        <f t="shared" si="26"/>
        <v>0</v>
      </c>
      <c r="M13" s="233">
        <f t="shared" si="26"/>
        <v>0</v>
      </c>
      <c r="N13" s="233">
        <f t="shared" si="26"/>
        <v>0</v>
      </c>
      <c r="O13" s="233">
        <f t="shared" si="26"/>
        <v>0</v>
      </c>
      <c r="P13" s="233">
        <f t="shared" si="26"/>
        <v>0</v>
      </c>
      <c r="Q13" s="233">
        <f t="shared" si="26"/>
        <v>0</v>
      </c>
      <c r="R13" s="233">
        <f t="shared" si="26"/>
        <v>0</v>
      </c>
      <c r="S13" s="233">
        <f t="shared" ref="S13:AD13" si="27">R13+S21*((1/$C$30)/12)</f>
        <v>0</v>
      </c>
      <c r="T13" s="233">
        <f t="shared" si="27"/>
        <v>0</v>
      </c>
      <c r="U13" s="233">
        <f t="shared" si="27"/>
        <v>0</v>
      </c>
      <c r="V13" s="233">
        <f t="shared" si="27"/>
        <v>0</v>
      </c>
      <c r="W13" s="233">
        <f t="shared" si="27"/>
        <v>0</v>
      </c>
      <c r="X13" s="233">
        <f t="shared" si="27"/>
        <v>0</v>
      </c>
      <c r="Y13" s="233">
        <f t="shared" si="27"/>
        <v>0</v>
      </c>
      <c r="Z13" s="233">
        <f t="shared" si="27"/>
        <v>0</v>
      </c>
      <c r="AA13" s="233">
        <f t="shared" si="27"/>
        <v>0</v>
      </c>
      <c r="AB13" s="233">
        <f t="shared" si="27"/>
        <v>0</v>
      </c>
      <c r="AC13" s="233">
        <f t="shared" si="27"/>
        <v>0</v>
      </c>
      <c r="AD13" s="233">
        <f t="shared" si="27"/>
        <v>0</v>
      </c>
      <c r="AE13" s="233">
        <f t="shared" ref="AE13:AP13" si="28">AD13+AE21*((1/$D$30)/12)</f>
        <v>0</v>
      </c>
      <c r="AF13" s="233">
        <f t="shared" si="28"/>
        <v>0</v>
      </c>
      <c r="AG13" s="233">
        <f t="shared" si="28"/>
        <v>0</v>
      </c>
      <c r="AH13" s="233">
        <f t="shared" si="28"/>
        <v>0</v>
      </c>
      <c r="AI13" s="233">
        <f t="shared" si="28"/>
        <v>0</v>
      </c>
      <c r="AJ13" s="233">
        <f t="shared" si="28"/>
        <v>0</v>
      </c>
      <c r="AK13" s="233">
        <f t="shared" si="28"/>
        <v>0</v>
      </c>
      <c r="AL13" s="233">
        <f t="shared" si="28"/>
        <v>0</v>
      </c>
      <c r="AM13" s="233">
        <f t="shared" si="28"/>
        <v>0</v>
      </c>
      <c r="AN13" s="233">
        <f t="shared" si="28"/>
        <v>0</v>
      </c>
      <c r="AO13" s="233">
        <f t="shared" si="28"/>
        <v>0</v>
      </c>
      <c r="AP13" s="233">
        <f t="shared" si="28"/>
        <v>0</v>
      </c>
      <c r="AQ13" s="233">
        <f t="shared" ref="AQ13:BB13" si="29">AP13+AQ21*((1/$E$30)/12)</f>
        <v>0</v>
      </c>
      <c r="AR13" s="233">
        <f t="shared" si="29"/>
        <v>0</v>
      </c>
      <c r="AS13" s="233">
        <f t="shared" si="29"/>
        <v>0</v>
      </c>
      <c r="AT13" s="233">
        <f t="shared" si="29"/>
        <v>0</v>
      </c>
      <c r="AU13" s="233">
        <f t="shared" si="29"/>
        <v>0</v>
      </c>
      <c r="AV13" s="233">
        <f t="shared" si="29"/>
        <v>0</v>
      </c>
      <c r="AW13" s="233">
        <f t="shared" si="29"/>
        <v>0</v>
      </c>
      <c r="AX13" s="233">
        <f t="shared" si="29"/>
        <v>0</v>
      </c>
      <c r="AY13" s="233">
        <f t="shared" si="29"/>
        <v>0</v>
      </c>
      <c r="AZ13" s="233">
        <f t="shared" si="29"/>
        <v>0</v>
      </c>
      <c r="BA13" s="233">
        <f t="shared" si="29"/>
        <v>0</v>
      </c>
      <c r="BB13" s="233">
        <f t="shared" si="29"/>
        <v>0</v>
      </c>
      <c r="BC13" s="233">
        <f t="shared" ref="BC13:BN13" si="30">BB13+BC21*((1/$F$30)/12)</f>
        <v>0</v>
      </c>
      <c r="BD13" s="233">
        <f t="shared" si="30"/>
        <v>0</v>
      </c>
      <c r="BE13" s="233">
        <f t="shared" si="30"/>
        <v>0</v>
      </c>
      <c r="BF13" s="233">
        <f t="shared" si="30"/>
        <v>0</v>
      </c>
      <c r="BG13" s="233">
        <f t="shared" si="30"/>
        <v>0</v>
      </c>
      <c r="BH13" s="233">
        <f t="shared" si="30"/>
        <v>0</v>
      </c>
      <c r="BI13" s="233">
        <f t="shared" si="30"/>
        <v>0</v>
      </c>
      <c r="BJ13" s="233">
        <f t="shared" si="30"/>
        <v>0</v>
      </c>
      <c r="BK13" s="233">
        <f t="shared" si="30"/>
        <v>0</v>
      </c>
      <c r="BL13" s="233">
        <f t="shared" si="30"/>
        <v>0</v>
      </c>
      <c r="BM13" s="233">
        <f t="shared" si="30"/>
        <v>0</v>
      </c>
      <c r="BN13" s="233">
        <f t="shared" si="30"/>
        <v>0</v>
      </c>
    </row>
    <row r="14" ht="12.75" customHeight="1">
      <c r="A14" s="195" t="s">
        <v>497</v>
      </c>
      <c r="B14" s="17"/>
      <c r="C14" s="1"/>
      <c r="D14" s="1"/>
      <c r="E14" s="1"/>
      <c r="F14" s="1"/>
      <c r="G14" s="13">
        <f t="shared" ref="G14:BN14" si="31">SUM(G8:G13)</f>
        <v>50</v>
      </c>
      <c r="H14" s="13">
        <f t="shared" si="31"/>
        <v>50</v>
      </c>
      <c r="I14" s="13">
        <f t="shared" si="31"/>
        <v>50</v>
      </c>
      <c r="J14" s="13">
        <f t="shared" si="31"/>
        <v>66.66666667</v>
      </c>
      <c r="K14" s="13">
        <f t="shared" si="31"/>
        <v>66.66666667</v>
      </c>
      <c r="L14" s="13">
        <f t="shared" si="31"/>
        <v>66.66666667</v>
      </c>
      <c r="M14" s="13">
        <f t="shared" si="31"/>
        <v>66.66666667</v>
      </c>
      <c r="N14" s="13">
        <f t="shared" si="31"/>
        <v>83.33333333</v>
      </c>
      <c r="O14" s="13">
        <f t="shared" si="31"/>
        <v>133.3333333</v>
      </c>
      <c r="P14" s="13">
        <f t="shared" si="31"/>
        <v>216.6666667</v>
      </c>
      <c r="Q14" s="13">
        <f t="shared" si="31"/>
        <v>216.6666667</v>
      </c>
      <c r="R14" s="13">
        <f t="shared" si="31"/>
        <v>233.3333333</v>
      </c>
      <c r="S14" s="13">
        <f t="shared" si="31"/>
        <v>241.6666667</v>
      </c>
      <c r="T14" s="13">
        <f t="shared" si="31"/>
        <v>250</v>
      </c>
      <c r="U14" s="13">
        <f t="shared" si="31"/>
        <v>250</v>
      </c>
      <c r="V14" s="13">
        <f t="shared" si="31"/>
        <v>250</v>
      </c>
      <c r="W14" s="13">
        <f t="shared" si="31"/>
        <v>250</v>
      </c>
      <c r="X14" s="13">
        <f t="shared" si="31"/>
        <v>250</v>
      </c>
      <c r="Y14" s="13">
        <f t="shared" si="31"/>
        <v>250</v>
      </c>
      <c r="Z14" s="13">
        <f t="shared" si="31"/>
        <v>483.3333333</v>
      </c>
      <c r="AA14" s="13">
        <f t="shared" si="31"/>
        <v>650</v>
      </c>
      <c r="AB14" s="13">
        <f t="shared" si="31"/>
        <v>683.3333333</v>
      </c>
      <c r="AC14" s="13">
        <f t="shared" si="31"/>
        <v>716.6666667</v>
      </c>
      <c r="AD14" s="13">
        <f t="shared" si="31"/>
        <v>766.6666667</v>
      </c>
      <c r="AE14" s="13">
        <f t="shared" si="31"/>
        <v>783.3333333</v>
      </c>
      <c r="AF14" s="13">
        <f t="shared" si="31"/>
        <v>750</v>
      </c>
      <c r="AG14" s="13">
        <f t="shared" si="31"/>
        <v>783.3333333</v>
      </c>
      <c r="AH14" s="13">
        <f t="shared" si="31"/>
        <v>800</v>
      </c>
      <c r="AI14" s="13">
        <f t="shared" si="31"/>
        <v>816.6666667</v>
      </c>
      <c r="AJ14" s="13">
        <f t="shared" si="31"/>
        <v>816.6666667</v>
      </c>
      <c r="AK14" s="13">
        <f t="shared" si="31"/>
        <v>816.6666667</v>
      </c>
      <c r="AL14" s="13">
        <f t="shared" si="31"/>
        <v>816.6666667</v>
      </c>
      <c r="AM14" s="13">
        <f t="shared" si="31"/>
        <v>816.6666667</v>
      </c>
      <c r="AN14" s="13">
        <f t="shared" si="31"/>
        <v>816.6666667</v>
      </c>
      <c r="AO14" s="13">
        <f t="shared" si="31"/>
        <v>816.6666667</v>
      </c>
      <c r="AP14" s="13">
        <f t="shared" si="31"/>
        <v>816.6666667</v>
      </c>
      <c r="AQ14" s="13">
        <f t="shared" si="31"/>
        <v>816.6666667</v>
      </c>
      <c r="AR14" s="13">
        <f t="shared" si="31"/>
        <v>816.6666667</v>
      </c>
      <c r="AS14" s="13">
        <f t="shared" si="31"/>
        <v>816.6666667</v>
      </c>
      <c r="AT14" s="13">
        <f t="shared" si="31"/>
        <v>816.6666667</v>
      </c>
      <c r="AU14" s="13">
        <f t="shared" si="31"/>
        <v>816.6666667</v>
      </c>
      <c r="AV14" s="13">
        <f t="shared" si="31"/>
        <v>816.6666667</v>
      </c>
      <c r="AW14" s="13">
        <f t="shared" si="31"/>
        <v>816.6666667</v>
      </c>
      <c r="AX14" s="13">
        <f t="shared" si="31"/>
        <v>816.6666667</v>
      </c>
      <c r="AY14" s="13">
        <f t="shared" si="31"/>
        <v>816.6666667</v>
      </c>
      <c r="AZ14" s="13">
        <f t="shared" si="31"/>
        <v>816.6666667</v>
      </c>
      <c r="BA14" s="13">
        <f t="shared" si="31"/>
        <v>816.6666667</v>
      </c>
      <c r="BB14" s="13">
        <f t="shared" si="31"/>
        <v>816.6666667</v>
      </c>
      <c r="BC14" s="13">
        <f t="shared" si="31"/>
        <v>816.6666667</v>
      </c>
      <c r="BD14" s="13">
        <f t="shared" si="31"/>
        <v>816.6666667</v>
      </c>
      <c r="BE14" s="13">
        <f t="shared" si="31"/>
        <v>816.6666667</v>
      </c>
      <c r="BF14" s="13">
        <f t="shared" si="31"/>
        <v>816.6666667</v>
      </c>
      <c r="BG14" s="13">
        <f t="shared" si="31"/>
        <v>816.6666667</v>
      </c>
      <c r="BH14" s="13">
        <f t="shared" si="31"/>
        <v>816.6666667</v>
      </c>
      <c r="BI14" s="13">
        <f t="shared" si="31"/>
        <v>816.6666667</v>
      </c>
      <c r="BJ14" s="13">
        <f t="shared" si="31"/>
        <v>816.6666667</v>
      </c>
      <c r="BK14" s="13">
        <f t="shared" si="31"/>
        <v>816.6666667</v>
      </c>
      <c r="BL14" s="13">
        <f t="shared" si="31"/>
        <v>816.6666667</v>
      </c>
      <c r="BM14" s="13">
        <f t="shared" si="31"/>
        <v>816.6666667</v>
      </c>
      <c r="BN14" s="13">
        <f t="shared" si="31"/>
        <v>816.6666667</v>
      </c>
    </row>
    <row r="15" ht="12.75" customHeight="1">
      <c r="A15" s="71" t="s">
        <v>498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</row>
    <row r="16" ht="12.75" customHeight="1">
      <c r="A16" s="171" t="s">
        <v>499</v>
      </c>
      <c r="G16" s="172">
        <v>0.0</v>
      </c>
      <c r="H16" s="172">
        <v>0.0</v>
      </c>
      <c r="I16" s="172">
        <v>0.0</v>
      </c>
      <c r="J16" s="172">
        <v>0.0</v>
      </c>
      <c r="K16" s="172">
        <v>0.0</v>
      </c>
      <c r="L16" s="172">
        <v>0.0</v>
      </c>
      <c r="M16" s="172">
        <v>0.0</v>
      </c>
      <c r="N16" s="172">
        <v>0.0</v>
      </c>
      <c r="O16" s="172">
        <f t="shared" ref="O16:U16" si="32">N16</f>
        <v>0</v>
      </c>
      <c r="P16" s="172">
        <f t="shared" si="32"/>
        <v>0</v>
      </c>
      <c r="Q16" s="172">
        <f t="shared" si="32"/>
        <v>0</v>
      </c>
      <c r="R16" s="172">
        <f t="shared" si="32"/>
        <v>0</v>
      </c>
      <c r="S16" s="172">
        <f t="shared" si="32"/>
        <v>0</v>
      </c>
      <c r="T16" s="172">
        <f t="shared" si="32"/>
        <v>0</v>
      </c>
      <c r="U16" s="172">
        <f t="shared" si="32"/>
        <v>0</v>
      </c>
      <c r="V16" s="172">
        <v>0.0</v>
      </c>
      <c r="W16" s="172">
        <f t="shared" ref="W16:BN16" si="33">V16</f>
        <v>0</v>
      </c>
      <c r="X16" s="172">
        <f t="shared" si="33"/>
        <v>0</v>
      </c>
      <c r="Y16" s="172">
        <f t="shared" si="33"/>
        <v>0</v>
      </c>
      <c r="Z16" s="172">
        <f t="shared" si="33"/>
        <v>0</v>
      </c>
      <c r="AA16" s="172">
        <f t="shared" si="33"/>
        <v>0</v>
      </c>
      <c r="AB16" s="172">
        <f t="shared" si="33"/>
        <v>0</v>
      </c>
      <c r="AC16" s="172">
        <f t="shared" si="33"/>
        <v>0</v>
      </c>
      <c r="AD16" s="172">
        <f t="shared" si="33"/>
        <v>0</v>
      </c>
      <c r="AE16" s="172">
        <f t="shared" si="33"/>
        <v>0</v>
      </c>
      <c r="AF16" s="172">
        <f t="shared" si="33"/>
        <v>0</v>
      </c>
      <c r="AG16" s="172">
        <f t="shared" si="33"/>
        <v>0</v>
      </c>
      <c r="AH16" s="172">
        <f t="shared" si="33"/>
        <v>0</v>
      </c>
      <c r="AI16" s="172">
        <f t="shared" si="33"/>
        <v>0</v>
      </c>
      <c r="AJ16" s="172">
        <f t="shared" si="33"/>
        <v>0</v>
      </c>
      <c r="AK16" s="172">
        <f t="shared" si="33"/>
        <v>0</v>
      </c>
      <c r="AL16" s="172">
        <f t="shared" si="33"/>
        <v>0</v>
      </c>
      <c r="AM16" s="172">
        <f t="shared" si="33"/>
        <v>0</v>
      </c>
      <c r="AN16" s="172">
        <f t="shared" si="33"/>
        <v>0</v>
      </c>
      <c r="AO16" s="172">
        <f t="shared" si="33"/>
        <v>0</v>
      </c>
      <c r="AP16" s="172">
        <f t="shared" si="33"/>
        <v>0</v>
      </c>
      <c r="AQ16" s="172">
        <f t="shared" si="33"/>
        <v>0</v>
      </c>
      <c r="AR16" s="172">
        <f t="shared" si="33"/>
        <v>0</v>
      </c>
      <c r="AS16" s="172">
        <f t="shared" si="33"/>
        <v>0</v>
      </c>
      <c r="AT16" s="172">
        <f t="shared" si="33"/>
        <v>0</v>
      </c>
      <c r="AU16" s="172">
        <f t="shared" si="33"/>
        <v>0</v>
      </c>
      <c r="AV16" s="172">
        <f t="shared" si="33"/>
        <v>0</v>
      </c>
      <c r="AW16" s="172">
        <f t="shared" si="33"/>
        <v>0</v>
      </c>
      <c r="AX16" s="172">
        <f t="shared" si="33"/>
        <v>0</v>
      </c>
      <c r="AY16" s="172">
        <f t="shared" si="33"/>
        <v>0</v>
      </c>
      <c r="AZ16" s="172">
        <f t="shared" si="33"/>
        <v>0</v>
      </c>
      <c r="BA16" s="172">
        <f t="shared" si="33"/>
        <v>0</v>
      </c>
      <c r="BB16" s="172">
        <f t="shared" si="33"/>
        <v>0</v>
      </c>
      <c r="BC16" s="172">
        <f t="shared" si="33"/>
        <v>0</v>
      </c>
      <c r="BD16" s="172">
        <f t="shared" si="33"/>
        <v>0</v>
      </c>
      <c r="BE16" s="172">
        <f t="shared" si="33"/>
        <v>0</v>
      </c>
      <c r="BF16" s="172">
        <f t="shared" si="33"/>
        <v>0</v>
      </c>
      <c r="BG16" s="172">
        <f t="shared" si="33"/>
        <v>0</v>
      </c>
      <c r="BH16" s="172">
        <f t="shared" si="33"/>
        <v>0</v>
      </c>
      <c r="BI16" s="172">
        <f t="shared" si="33"/>
        <v>0</v>
      </c>
      <c r="BJ16" s="172">
        <f t="shared" si="33"/>
        <v>0</v>
      </c>
      <c r="BK16" s="172">
        <f t="shared" si="33"/>
        <v>0</v>
      </c>
      <c r="BL16" s="172">
        <f t="shared" si="33"/>
        <v>0</v>
      </c>
      <c r="BM16" s="172">
        <f t="shared" si="33"/>
        <v>0</v>
      </c>
      <c r="BN16" s="172">
        <f t="shared" si="33"/>
        <v>0</v>
      </c>
    </row>
    <row r="17" ht="12.75" customHeight="1">
      <c r="A17" s="4" t="s">
        <v>500</v>
      </c>
      <c r="G17" s="233">
        <f>'People Costs'!H19*CapX!$B$35</f>
        <v>3000</v>
      </c>
      <c r="H17" s="233">
        <f>'People Costs'!I19*CapX!$B$35</f>
        <v>0</v>
      </c>
      <c r="I17" s="233">
        <f>'People Costs'!J19*CapX!$B$35</f>
        <v>0</v>
      </c>
      <c r="J17" s="233">
        <f>'People Costs'!K19*CapX!$B$35</f>
        <v>1000</v>
      </c>
      <c r="K17" s="233">
        <f>'People Costs'!L19*CapX!$B$35</f>
        <v>0</v>
      </c>
      <c r="L17" s="233">
        <f>'People Costs'!M19*CapX!$B$35</f>
        <v>0</v>
      </c>
      <c r="M17" s="233">
        <f>'People Costs'!N19*CapX!$B$35</f>
        <v>0</v>
      </c>
      <c r="N17" s="233">
        <f>'People Costs'!O19*CapX!$B$35</f>
        <v>1000</v>
      </c>
      <c r="O17" s="233">
        <f>'People Costs'!P19*CapX!$B$35</f>
        <v>3000</v>
      </c>
      <c r="P17" s="233">
        <f>'People Costs'!Q19*CapX!$B$35</f>
        <v>5000</v>
      </c>
      <c r="Q17" s="233">
        <f>'People Costs'!R19*CapX!$B$35</f>
        <v>0</v>
      </c>
      <c r="R17" s="233">
        <f>'People Costs'!S19*CapX!$B$35</f>
        <v>1000</v>
      </c>
      <c r="S17" s="233">
        <f>'People Costs'!T19*CapX!$C$35</f>
        <v>500</v>
      </c>
      <c r="T17" s="233">
        <f>'People Costs'!U19*CapX!$C$35</f>
        <v>500</v>
      </c>
      <c r="U17" s="233">
        <f>'People Costs'!V19*CapX!$C$35</f>
        <v>0</v>
      </c>
      <c r="V17" s="233">
        <f>'People Costs'!W19*CapX!$C$35</f>
        <v>0</v>
      </c>
      <c r="W17" s="233">
        <f>'People Costs'!X19*CapX!$C$35</f>
        <v>0</v>
      </c>
      <c r="X17" s="233">
        <f>'People Costs'!Y19*CapX!$C$35</f>
        <v>0</v>
      </c>
      <c r="Y17" s="233">
        <f>'People Costs'!Z19*CapX!$C$35</f>
        <v>0</v>
      </c>
      <c r="Z17" s="233">
        <f>'People Costs'!AA19*CapX!$C$35</f>
        <v>14000</v>
      </c>
      <c r="AA17" s="233">
        <f>'People Costs'!AB19*CapX!$C$35</f>
        <v>10000</v>
      </c>
      <c r="AB17" s="233">
        <f>'People Costs'!AC19*CapX!$C$35</f>
        <v>2000</v>
      </c>
      <c r="AC17" s="233">
        <f>'People Costs'!AD19*CapX!$C$35</f>
        <v>2000</v>
      </c>
      <c r="AD17" s="233">
        <f>'People Costs'!AE19*CapX!$C$35</f>
        <v>3000</v>
      </c>
      <c r="AE17" s="233">
        <f>'People Costs'!AF19*CapX!$D$35</f>
        <v>1000</v>
      </c>
      <c r="AF17" s="233">
        <f>'People Costs'!AG19*CapX!$D$35</f>
        <v>-2000</v>
      </c>
      <c r="AG17" s="233">
        <f>'People Costs'!AH19*CapX!$D$35</f>
        <v>2000</v>
      </c>
      <c r="AH17" s="233">
        <f>'People Costs'!AI19*CapX!$D$35</f>
        <v>1000</v>
      </c>
      <c r="AI17" s="233">
        <f>'People Costs'!AJ19*CapX!$D$35</f>
        <v>1000</v>
      </c>
      <c r="AJ17" s="233">
        <f>'People Costs'!AK19*CapX!$D$35</f>
        <v>0</v>
      </c>
      <c r="AK17" s="233">
        <f>'People Costs'!AL19*CapX!$D$35</f>
        <v>0</v>
      </c>
      <c r="AL17" s="233">
        <f>'People Costs'!AM19*CapX!$D$35</f>
        <v>0</v>
      </c>
      <c r="AM17" s="233">
        <f>'People Costs'!AN19*CapX!$D$35</f>
        <v>0</v>
      </c>
      <c r="AN17" s="233">
        <f>'People Costs'!AO19*CapX!$D$35</f>
        <v>0</v>
      </c>
      <c r="AO17" s="233">
        <f>'People Costs'!AP19*CapX!$D$35</f>
        <v>0</v>
      </c>
      <c r="AP17" s="233">
        <f>'People Costs'!AQ19*CapX!$D$35</f>
        <v>0</v>
      </c>
      <c r="AQ17" s="233">
        <f>'People Costs'!AR19*CapX!$E$35</f>
        <v>0</v>
      </c>
      <c r="AR17" s="233">
        <f>'People Costs'!AS19*CapX!$E$35</f>
        <v>0</v>
      </c>
      <c r="AS17" s="233">
        <f>'People Costs'!AT19*CapX!$E$35</f>
        <v>0</v>
      </c>
      <c r="AT17" s="233">
        <f>'People Costs'!AU19*CapX!$E$35</f>
        <v>0</v>
      </c>
      <c r="AU17" s="233">
        <f>'People Costs'!AV19*CapX!$E$35</f>
        <v>0</v>
      </c>
      <c r="AV17" s="233">
        <f>'People Costs'!AW19*CapX!$E$35</f>
        <v>0</v>
      </c>
      <c r="AW17" s="233">
        <f>'People Costs'!AX19*CapX!$E$35</f>
        <v>0</v>
      </c>
      <c r="AX17" s="233">
        <f>'People Costs'!AY19*CapX!$E$35</f>
        <v>0</v>
      </c>
      <c r="AY17" s="233">
        <f>'People Costs'!AZ19*CapX!$E$35</f>
        <v>0</v>
      </c>
      <c r="AZ17" s="233">
        <f>'People Costs'!BA19*CapX!$E$35</f>
        <v>0</v>
      </c>
      <c r="BA17" s="233">
        <f>'People Costs'!BB19*CapX!$E$35</f>
        <v>0</v>
      </c>
      <c r="BB17" s="233">
        <f>'People Costs'!BC19*CapX!$E$35</f>
        <v>0</v>
      </c>
      <c r="BC17" s="233">
        <f>'People Costs'!BD19*CapX!$F$35</f>
        <v>0</v>
      </c>
      <c r="BD17" s="233">
        <f>'People Costs'!BE19*CapX!$F$35</f>
        <v>0</v>
      </c>
      <c r="BE17" s="233">
        <f>'People Costs'!BF19*CapX!$F$35</f>
        <v>0</v>
      </c>
      <c r="BF17" s="233">
        <f>'People Costs'!BG19*CapX!$F$35</f>
        <v>0</v>
      </c>
      <c r="BG17" s="233">
        <f>'People Costs'!BH19*CapX!$F$35</f>
        <v>0</v>
      </c>
      <c r="BH17" s="233">
        <f>'People Costs'!BI19*CapX!$F$35</f>
        <v>0</v>
      </c>
      <c r="BI17" s="233">
        <f>'People Costs'!BJ19*CapX!$F$35</f>
        <v>0</v>
      </c>
      <c r="BJ17" s="233">
        <f>'People Costs'!BK19*CapX!$F$35</f>
        <v>0</v>
      </c>
      <c r="BK17" s="233">
        <f>'People Costs'!BL19*CapX!$F$35</f>
        <v>0</v>
      </c>
      <c r="BL17" s="233">
        <f>'People Costs'!BM19*CapX!$F$35</f>
        <v>0</v>
      </c>
      <c r="BM17" s="233">
        <f>'People Costs'!BN19*CapX!$F$35</f>
        <v>0</v>
      </c>
      <c r="BN17" s="233">
        <f>'People Costs'!BO19*CapX!$F$35</f>
        <v>0</v>
      </c>
    </row>
    <row r="18" ht="12.75" customHeight="1">
      <c r="A18" s="171" t="s">
        <v>501</v>
      </c>
      <c r="G18" s="172">
        <v>0.0</v>
      </c>
      <c r="H18" s="172">
        <f t="shared" ref="H18:H21" si="36">G18</f>
        <v>0</v>
      </c>
      <c r="I18" s="172"/>
      <c r="J18" s="172" t="str">
        <f>I18</f>
        <v/>
      </c>
      <c r="K18" s="172">
        <v>0.0</v>
      </c>
      <c r="L18" s="172">
        <v>0.0</v>
      </c>
      <c r="M18" s="172">
        <f t="shared" ref="M18:AE18" si="34">L18</f>
        <v>0</v>
      </c>
      <c r="N18" s="172">
        <f t="shared" si="34"/>
        <v>0</v>
      </c>
      <c r="O18" s="172">
        <f t="shared" si="34"/>
        <v>0</v>
      </c>
      <c r="P18" s="172">
        <f t="shared" si="34"/>
        <v>0</v>
      </c>
      <c r="Q18" s="172">
        <f t="shared" si="34"/>
        <v>0</v>
      </c>
      <c r="R18" s="172">
        <f t="shared" si="34"/>
        <v>0</v>
      </c>
      <c r="S18" s="172">
        <f t="shared" si="34"/>
        <v>0</v>
      </c>
      <c r="T18" s="172">
        <f t="shared" si="34"/>
        <v>0</v>
      </c>
      <c r="U18" s="172">
        <f t="shared" si="34"/>
        <v>0</v>
      </c>
      <c r="V18" s="172">
        <f t="shared" si="34"/>
        <v>0</v>
      </c>
      <c r="W18" s="172">
        <f t="shared" si="34"/>
        <v>0</v>
      </c>
      <c r="X18" s="172">
        <f t="shared" si="34"/>
        <v>0</v>
      </c>
      <c r="Y18" s="172">
        <f t="shared" si="34"/>
        <v>0</v>
      </c>
      <c r="Z18" s="172">
        <f t="shared" si="34"/>
        <v>0</v>
      </c>
      <c r="AA18" s="172">
        <f t="shared" si="34"/>
        <v>0</v>
      </c>
      <c r="AB18" s="172">
        <f t="shared" si="34"/>
        <v>0</v>
      </c>
      <c r="AC18" s="172">
        <f t="shared" si="34"/>
        <v>0</v>
      </c>
      <c r="AD18" s="172">
        <f t="shared" si="34"/>
        <v>0</v>
      </c>
      <c r="AE18" s="172">
        <f t="shared" si="34"/>
        <v>0</v>
      </c>
      <c r="AF18" s="172">
        <v>0.0</v>
      </c>
      <c r="AG18" s="172">
        <f t="shared" ref="AG18:BN18" si="35">AF18</f>
        <v>0</v>
      </c>
      <c r="AH18" s="172">
        <f t="shared" si="35"/>
        <v>0</v>
      </c>
      <c r="AI18" s="172">
        <f t="shared" si="35"/>
        <v>0</v>
      </c>
      <c r="AJ18" s="172">
        <f t="shared" si="35"/>
        <v>0</v>
      </c>
      <c r="AK18" s="172">
        <f t="shared" si="35"/>
        <v>0</v>
      </c>
      <c r="AL18" s="172">
        <f t="shared" si="35"/>
        <v>0</v>
      </c>
      <c r="AM18" s="172">
        <f t="shared" si="35"/>
        <v>0</v>
      </c>
      <c r="AN18" s="172">
        <f t="shared" si="35"/>
        <v>0</v>
      </c>
      <c r="AO18" s="172">
        <f t="shared" si="35"/>
        <v>0</v>
      </c>
      <c r="AP18" s="172">
        <f t="shared" si="35"/>
        <v>0</v>
      </c>
      <c r="AQ18" s="172">
        <f t="shared" si="35"/>
        <v>0</v>
      </c>
      <c r="AR18" s="172">
        <f t="shared" si="35"/>
        <v>0</v>
      </c>
      <c r="AS18" s="172">
        <f t="shared" si="35"/>
        <v>0</v>
      </c>
      <c r="AT18" s="172">
        <f t="shared" si="35"/>
        <v>0</v>
      </c>
      <c r="AU18" s="172">
        <f t="shared" si="35"/>
        <v>0</v>
      </c>
      <c r="AV18" s="172">
        <f t="shared" si="35"/>
        <v>0</v>
      </c>
      <c r="AW18" s="172">
        <f t="shared" si="35"/>
        <v>0</v>
      </c>
      <c r="AX18" s="172">
        <f t="shared" si="35"/>
        <v>0</v>
      </c>
      <c r="AY18" s="172">
        <f t="shared" si="35"/>
        <v>0</v>
      </c>
      <c r="AZ18" s="172">
        <f t="shared" si="35"/>
        <v>0</v>
      </c>
      <c r="BA18" s="172">
        <f t="shared" si="35"/>
        <v>0</v>
      </c>
      <c r="BB18" s="172">
        <f t="shared" si="35"/>
        <v>0</v>
      </c>
      <c r="BC18" s="172">
        <f t="shared" si="35"/>
        <v>0</v>
      </c>
      <c r="BD18" s="172">
        <f t="shared" si="35"/>
        <v>0</v>
      </c>
      <c r="BE18" s="172">
        <f t="shared" si="35"/>
        <v>0</v>
      </c>
      <c r="BF18" s="172">
        <f t="shared" si="35"/>
        <v>0</v>
      </c>
      <c r="BG18" s="172">
        <f t="shared" si="35"/>
        <v>0</v>
      </c>
      <c r="BH18" s="172">
        <f t="shared" si="35"/>
        <v>0</v>
      </c>
      <c r="BI18" s="172">
        <f t="shared" si="35"/>
        <v>0</v>
      </c>
      <c r="BJ18" s="172">
        <f t="shared" si="35"/>
        <v>0</v>
      </c>
      <c r="BK18" s="172">
        <f t="shared" si="35"/>
        <v>0</v>
      </c>
      <c r="BL18" s="172">
        <f t="shared" si="35"/>
        <v>0</v>
      </c>
      <c r="BM18" s="172">
        <f t="shared" si="35"/>
        <v>0</v>
      </c>
      <c r="BN18" s="172">
        <f t="shared" si="35"/>
        <v>0</v>
      </c>
    </row>
    <row r="19" ht="12.75" customHeight="1">
      <c r="A19" s="171" t="s">
        <v>502</v>
      </c>
      <c r="G19" s="172">
        <v>0.0</v>
      </c>
      <c r="H19" s="172">
        <f t="shared" si="36"/>
        <v>0</v>
      </c>
      <c r="I19" s="172">
        <f t="shared" ref="I19:K19" si="37">H19</f>
        <v>0</v>
      </c>
      <c r="J19" s="172">
        <f t="shared" si="37"/>
        <v>0</v>
      </c>
      <c r="K19" s="172">
        <f t="shared" si="37"/>
        <v>0</v>
      </c>
      <c r="L19" s="172">
        <v>0.0</v>
      </c>
      <c r="M19" s="172">
        <f t="shared" ref="M19:N19" si="38">L19</f>
        <v>0</v>
      </c>
      <c r="N19" s="172">
        <f t="shared" si="38"/>
        <v>0</v>
      </c>
      <c r="O19" s="172">
        <v>0.0</v>
      </c>
      <c r="P19" s="172">
        <v>0.0</v>
      </c>
      <c r="Q19" s="172">
        <f t="shared" ref="Q19:AE19" si="39">P19</f>
        <v>0</v>
      </c>
      <c r="R19" s="172">
        <f t="shared" si="39"/>
        <v>0</v>
      </c>
      <c r="S19" s="172">
        <f t="shared" si="39"/>
        <v>0</v>
      </c>
      <c r="T19" s="172">
        <f t="shared" si="39"/>
        <v>0</v>
      </c>
      <c r="U19" s="172">
        <f t="shared" si="39"/>
        <v>0</v>
      </c>
      <c r="V19" s="172">
        <f t="shared" si="39"/>
        <v>0</v>
      </c>
      <c r="W19" s="172">
        <f t="shared" si="39"/>
        <v>0</v>
      </c>
      <c r="X19" s="172">
        <f t="shared" si="39"/>
        <v>0</v>
      </c>
      <c r="Y19" s="172">
        <f t="shared" si="39"/>
        <v>0</v>
      </c>
      <c r="Z19" s="172">
        <f t="shared" si="39"/>
        <v>0</v>
      </c>
      <c r="AA19" s="172">
        <f t="shared" si="39"/>
        <v>0</v>
      </c>
      <c r="AB19" s="172">
        <f t="shared" si="39"/>
        <v>0</v>
      </c>
      <c r="AC19" s="172">
        <f t="shared" si="39"/>
        <v>0</v>
      </c>
      <c r="AD19" s="172">
        <f t="shared" si="39"/>
        <v>0</v>
      </c>
      <c r="AE19" s="172">
        <f t="shared" si="39"/>
        <v>0</v>
      </c>
      <c r="AF19" s="172">
        <v>0.0</v>
      </c>
      <c r="AG19" s="172">
        <f t="shared" ref="AG19:BN19" si="40">AF19</f>
        <v>0</v>
      </c>
      <c r="AH19" s="172">
        <f t="shared" si="40"/>
        <v>0</v>
      </c>
      <c r="AI19" s="172">
        <f t="shared" si="40"/>
        <v>0</v>
      </c>
      <c r="AJ19" s="172">
        <f t="shared" si="40"/>
        <v>0</v>
      </c>
      <c r="AK19" s="172">
        <f t="shared" si="40"/>
        <v>0</v>
      </c>
      <c r="AL19" s="172">
        <f t="shared" si="40"/>
        <v>0</v>
      </c>
      <c r="AM19" s="172">
        <f t="shared" si="40"/>
        <v>0</v>
      </c>
      <c r="AN19" s="172">
        <f t="shared" si="40"/>
        <v>0</v>
      </c>
      <c r="AO19" s="172">
        <f t="shared" si="40"/>
        <v>0</v>
      </c>
      <c r="AP19" s="172">
        <f t="shared" si="40"/>
        <v>0</v>
      </c>
      <c r="AQ19" s="172">
        <f t="shared" si="40"/>
        <v>0</v>
      </c>
      <c r="AR19" s="172">
        <f t="shared" si="40"/>
        <v>0</v>
      </c>
      <c r="AS19" s="172">
        <f t="shared" si="40"/>
        <v>0</v>
      </c>
      <c r="AT19" s="172">
        <f t="shared" si="40"/>
        <v>0</v>
      </c>
      <c r="AU19" s="172">
        <f t="shared" si="40"/>
        <v>0</v>
      </c>
      <c r="AV19" s="172">
        <f t="shared" si="40"/>
        <v>0</v>
      </c>
      <c r="AW19" s="172">
        <f t="shared" si="40"/>
        <v>0</v>
      </c>
      <c r="AX19" s="172">
        <f t="shared" si="40"/>
        <v>0</v>
      </c>
      <c r="AY19" s="172">
        <f t="shared" si="40"/>
        <v>0</v>
      </c>
      <c r="AZ19" s="172">
        <f t="shared" si="40"/>
        <v>0</v>
      </c>
      <c r="BA19" s="172">
        <f t="shared" si="40"/>
        <v>0</v>
      </c>
      <c r="BB19" s="172">
        <f t="shared" si="40"/>
        <v>0</v>
      </c>
      <c r="BC19" s="172">
        <f t="shared" si="40"/>
        <v>0</v>
      </c>
      <c r="BD19" s="172">
        <f t="shared" si="40"/>
        <v>0</v>
      </c>
      <c r="BE19" s="172">
        <f t="shared" si="40"/>
        <v>0</v>
      </c>
      <c r="BF19" s="172">
        <f t="shared" si="40"/>
        <v>0</v>
      </c>
      <c r="BG19" s="172">
        <f t="shared" si="40"/>
        <v>0</v>
      </c>
      <c r="BH19" s="172">
        <f t="shared" si="40"/>
        <v>0</v>
      </c>
      <c r="BI19" s="172">
        <f t="shared" si="40"/>
        <v>0</v>
      </c>
      <c r="BJ19" s="172">
        <f t="shared" si="40"/>
        <v>0</v>
      </c>
      <c r="BK19" s="172">
        <f t="shared" si="40"/>
        <v>0</v>
      </c>
      <c r="BL19" s="172">
        <f t="shared" si="40"/>
        <v>0</v>
      </c>
      <c r="BM19" s="172">
        <f t="shared" si="40"/>
        <v>0</v>
      </c>
      <c r="BN19" s="172">
        <f t="shared" si="40"/>
        <v>0</v>
      </c>
    </row>
    <row r="20" ht="12.75" customHeight="1">
      <c r="A20" s="171" t="s">
        <v>503</v>
      </c>
      <c r="G20" s="172">
        <v>0.0</v>
      </c>
      <c r="H20" s="172">
        <f t="shared" si="36"/>
        <v>0</v>
      </c>
      <c r="I20" s="172">
        <f t="shared" ref="I20:S20" si="41">H20</f>
        <v>0</v>
      </c>
      <c r="J20" s="172">
        <f t="shared" si="41"/>
        <v>0</v>
      </c>
      <c r="K20" s="172">
        <f t="shared" si="41"/>
        <v>0</v>
      </c>
      <c r="L20" s="172">
        <f t="shared" si="41"/>
        <v>0</v>
      </c>
      <c r="M20" s="172">
        <f t="shared" si="41"/>
        <v>0</v>
      </c>
      <c r="N20" s="172">
        <f t="shared" si="41"/>
        <v>0</v>
      </c>
      <c r="O20" s="172">
        <f t="shared" si="41"/>
        <v>0</v>
      </c>
      <c r="P20" s="172">
        <f t="shared" si="41"/>
        <v>0</v>
      </c>
      <c r="Q20" s="172">
        <f t="shared" si="41"/>
        <v>0</v>
      </c>
      <c r="R20" s="172">
        <f t="shared" si="41"/>
        <v>0</v>
      </c>
      <c r="S20" s="172">
        <f t="shared" si="41"/>
        <v>0</v>
      </c>
      <c r="T20" s="172">
        <v>0.0</v>
      </c>
      <c r="U20" s="172">
        <f t="shared" ref="U20:AK20" si="42">T20</f>
        <v>0</v>
      </c>
      <c r="V20" s="172">
        <f t="shared" si="42"/>
        <v>0</v>
      </c>
      <c r="W20" s="172">
        <f t="shared" si="42"/>
        <v>0</v>
      </c>
      <c r="X20" s="172">
        <f t="shared" si="42"/>
        <v>0</v>
      </c>
      <c r="Y20" s="172">
        <f t="shared" si="42"/>
        <v>0</v>
      </c>
      <c r="Z20" s="172">
        <f t="shared" si="42"/>
        <v>0</v>
      </c>
      <c r="AA20" s="172">
        <f t="shared" si="42"/>
        <v>0</v>
      </c>
      <c r="AB20" s="172">
        <f t="shared" si="42"/>
        <v>0</v>
      </c>
      <c r="AC20" s="172">
        <f t="shared" si="42"/>
        <v>0</v>
      </c>
      <c r="AD20" s="172">
        <f t="shared" si="42"/>
        <v>0</v>
      </c>
      <c r="AE20" s="172">
        <f t="shared" si="42"/>
        <v>0</v>
      </c>
      <c r="AF20" s="172">
        <f t="shared" si="42"/>
        <v>0</v>
      </c>
      <c r="AG20" s="172">
        <f t="shared" si="42"/>
        <v>0</v>
      </c>
      <c r="AH20" s="172">
        <f t="shared" si="42"/>
        <v>0</v>
      </c>
      <c r="AI20" s="172">
        <f t="shared" si="42"/>
        <v>0</v>
      </c>
      <c r="AJ20" s="172">
        <f t="shared" si="42"/>
        <v>0</v>
      </c>
      <c r="AK20" s="172">
        <f t="shared" si="42"/>
        <v>0</v>
      </c>
      <c r="AL20" s="172">
        <v>0.0</v>
      </c>
      <c r="AM20" s="172">
        <f t="shared" ref="AM20:BN20" si="43">AL20</f>
        <v>0</v>
      </c>
      <c r="AN20" s="172">
        <f t="shared" si="43"/>
        <v>0</v>
      </c>
      <c r="AO20" s="172">
        <f t="shared" si="43"/>
        <v>0</v>
      </c>
      <c r="AP20" s="172">
        <f t="shared" si="43"/>
        <v>0</v>
      </c>
      <c r="AQ20" s="172">
        <f t="shared" si="43"/>
        <v>0</v>
      </c>
      <c r="AR20" s="172">
        <f t="shared" si="43"/>
        <v>0</v>
      </c>
      <c r="AS20" s="172">
        <f t="shared" si="43"/>
        <v>0</v>
      </c>
      <c r="AT20" s="172">
        <f t="shared" si="43"/>
        <v>0</v>
      </c>
      <c r="AU20" s="172">
        <f t="shared" si="43"/>
        <v>0</v>
      </c>
      <c r="AV20" s="172">
        <f t="shared" si="43"/>
        <v>0</v>
      </c>
      <c r="AW20" s="172">
        <f t="shared" si="43"/>
        <v>0</v>
      </c>
      <c r="AX20" s="172">
        <f t="shared" si="43"/>
        <v>0</v>
      </c>
      <c r="AY20" s="172">
        <f t="shared" si="43"/>
        <v>0</v>
      </c>
      <c r="AZ20" s="172">
        <f t="shared" si="43"/>
        <v>0</v>
      </c>
      <c r="BA20" s="172">
        <f t="shared" si="43"/>
        <v>0</v>
      </c>
      <c r="BB20" s="172">
        <f t="shared" si="43"/>
        <v>0</v>
      </c>
      <c r="BC20" s="172">
        <f t="shared" si="43"/>
        <v>0</v>
      </c>
      <c r="BD20" s="172">
        <f t="shared" si="43"/>
        <v>0</v>
      </c>
      <c r="BE20" s="172">
        <f t="shared" si="43"/>
        <v>0</v>
      </c>
      <c r="BF20" s="172">
        <f t="shared" si="43"/>
        <v>0</v>
      </c>
      <c r="BG20" s="172">
        <f t="shared" si="43"/>
        <v>0</v>
      </c>
      <c r="BH20" s="172">
        <f t="shared" si="43"/>
        <v>0</v>
      </c>
      <c r="BI20" s="172">
        <f t="shared" si="43"/>
        <v>0</v>
      </c>
      <c r="BJ20" s="172">
        <f t="shared" si="43"/>
        <v>0</v>
      </c>
      <c r="BK20" s="172">
        <f t="shared" si="43"/>
        <v>0</v>
      </c>
      <c r="BL20" s="172">
        <f t="shared" si="43"/>
        <v>0</v>
      </c>
      <c r="BM20" s="172">
        <f t="shared" si="43"/>
        <v>0</v>
      </c>
      <c r="BN20" s="172">
        <f t="shared" si="43"/>
        <v>0</v>
      </c>
    </row>
    <row r="21" ht="12.75" customHeight="1">
      <c r="A21" s="171" t="s">
        <v>504</v>
      </c>
      <c r="G21" s="172">
        <v>0.0</v>
      </c>
      <c r="H21" s="172">
        <f t="shared" si="36"/>
        <v>0</v>
      </c>
      <c r="I21" s="172">
        <f>H21</f>
        <v>0</v>
      </c>
      <c r="J21" s="172">
        <v>0.0</v>
      </c>
      <c r="K21" s="172">
        <v>0.0</v>
      </c>
      <c r="L21" s="172">
        <f t="shared" ref="L21:N21" si="44">K21</f>
        <v>0</v>
      </c>
      <c r="M21" s="172">
        <f t="shared" si="44"/>
        <v>0</v>
      </c>
      <c r="N21" s="172">
        <f t="shared" si="44"/>
        <v>0</v>
      </c>
      <c r="O21" s="172">
        <v>0.0</v>
      </c>
      <c r="P21" s="172">
        <f t="shared" ref="P21:AA21" si="45">O21</f>
        <v>0</v>
      </c>
      <c r="Q21" s="172">
        <f t="shared" si="45"/>
        <v>0</v>
      </c>
      <c r="R21" s="172">
        <f t="shared" si="45"/>
        <v>0</v>
      </c>
      <c r="S21" s="172">
        <f t="shared" si="45"/>
        <v>0</v>
      </c>
      <c r="T21" s="172">
        <f t="shared" si="45"/>
        <v>0</v>
      </c>
      <c r="U21" s="172">
        <f t="shared" si="45"/>
        <v>0</v>
      </c>
      <c r="V21" s="172">
        <f t="shared" si="45"/>
        <v>0</v>
      </c>
      <c r="W21" s="172">
        <f t="shared" si="45"/>
        <v>0</v>
      </c>
      <c r="X21" s="172">
        <f t="shared" si="45"/>
        <v>0</v>
      </c>
      <c r="Y21" s="172">
        <f t="shared" si="45"/>
        <v>0</v>
      </c>
      <c r="Z21" s="172">
        <f t="shared" si="45"/>
        <v>0</v>
      </c>
      <c r="AA21" s="172">
        <f t="shared" si="45"/>
        <v>0</v>
      </c>
      <c r="AB21" s="172">
        <v>0.0</v>
      </c>
      <c r="AC21" s="172">
        <f t="shared" ref="AC21:BN21" si="46">AB21</f>
        <v>0</v>
      </c>
      <c r="AD21" s="172">
        <f t="shared" si="46"/>
        <v>0</v>
      </c>
      <c r="AE21" s="172">
        <f t="shared" si="46"/>
        <v>0</v>
      </c>
      <c r="AF21" s="172">
        <f t="shared" si="46"/>
        <v>0</v>
      </c>
      <c r="AG21" s="172">
        <f t="shared" si="46"/>
        <v>0</v>
      </c>
      <c r="AH21" s="172">
        <f t="shared" si="46"/>
        <v>0</v>
      </c>
      <c r="AI21" s="172">
        <f t="shared" si="46"/>
        <v>0</v>
      </c>
      <c r="AJ21" s="172">
        <f t="shared" si="46"/>
        <v>0</v>
      </c>
      <c r="AK21" s="172">
        <f t="shared" si="46"/>
        <v>0</v>
      </c>
      <c r="AL21" s="172">
        <f t="shared" si="46"/>
        <v>0</v>
      </c>
      <c r="AM21" s="172">
        <f t="shared" si="46"/>
        <v>0</v>
      </c>
      <c r="AN21" s="172">
        <f t="shared" si="46"/>
        <v>0</v>
      </c>
      <c r="AO21" s="172">
        <f t="shared" si="46"/>
        <v>0</v>
      </c>
      <c r="AP21" s="172">
        <f t="shared" si="46"/>
        <v>0</v>
      </c>
      <c r="AQ21" s="172">
        <f t="shared" si="46"/>
        <v>0</v>
      </c>
      <c r="AR21" s="172">
        <f t="shared" si="46"/>
        <v>0</v>
      </c>
      <c r="AS21" s="172">
        <f t="shared" si="46"/>
        <v>0</v>
      </c>
      <c r="AT21" s="172">
        <f t="shared" si="46"/>
        <v>0</v>
      </c>
      <c r="AU21" s="172">
        <f t="shared" si="46"/>
        <v>0</v>
      </c>
      <c r="AV21" s="172">
        <f t="shared" si="46"/>
        <v>0</v>
      </c>
      <c r="AW21" s="172">
        <f t="shared" si="46"/>
        <v>0</v>
      </c>
      <c r="AX21" s="172">
        <f t="shared" si="46"/>
        <v>0</v>
      </c>
      <c r="AY21" s="172">
        <f t="shared" si="46"/>
        <v>0</v>
      </c>
      <c r="AZ21" s="172">
        <f t="shared" si="46"/>
        <v>0</v>
      </c>
      <c r="BA21" s="172">
        <f t="shared" si="46"/>
        <v>0</v>
      </c>
      <c r="BB21" s="172">
        <f t="shared" si="46"/>
        <v>0</v>
      </c>
      <c r="BC21" s="172">
        <f t="shared" si="46"/>
        <v>0</v>
      </c>
      <c r="BD21" s="172">
        <f t="shared" si="46"/>
        <v>0</v>
      </c>
      <c r="BE21" s="172">
        <f t="shared" si="46"/>
        <v>0</v>
      </c>
      <c r="BF21" s="172">
        <f t="shared" si="46"/>
        <v>0</v>
      </c>
      <c r="BG21" s="172">
        <f t="shared" si="46"/>
        <v>0</v>
      </c>
      <c r="BH21" s="172">
        <f t="shared" si="46"/>
        <v>0</v>
      </c>
      <c r="BI21" s="172">
        <f t="shared" si="46"/>
        <v>0</v>
      </c>
      <c r="BJ21" s="172">
        <f t="shared" si="46"/>
        <v>0</v>
      </c>
      <c r="BK21" s="172">
        <f t="shared" si="46"/>
        <v>0</v>
      </c>
      <c r="BL21" s="172">
        <f t="shared" si="46"/>
        <v>0</v>
      </c>
      <c r="BM21" s="172">
        <f t="shared" si="46"/>
        <v>0</v>
      </c>
      <c r="BN21" s="172">
        <f t="shared" si="46"/>
        <v>0</v>
      </c>
    </row>
    <row r="22" ht="12.75" customHeight="1">
      <c r="A22" s="195" t="s">
        <v>505</v>
      </c>
      <c r="B22" s="17"/>
      <c r="C22" s="1"/>
      <c r="D22" s="1"/>
      <c r="E22" s="1"/>
      <c r="F22" s="1"/>
      <c r="G22" s="13">
        <f t="shared" ref="G22:BN22" si="47">SUM(G16:G21)</f>
        <v>3000</v>
      </c>
      <c r="H22" s="13">
        <f t="shared" si="47"/>
        <v>0</v>
      </c>
      <c r="I22" s="13">
        <f t="shared" si="47"/>
        <v>0</v>
      </c>
      <c r="J22" s="13">
        <f t="shared" si="47"/>
        <v>1000</v>
      </c>
      <c r="K22" s="13">
        <f t="shared" si="47"/>
        <v>0</v>
      </c>
      <c r="L22" s="13">
        <f t="shared" si="47"/>
        <v>0</v>
      </c>
      <c r="M22" s="13">
        <f t="shared" si="47"/>
        <v>0</v>
      </c>
      <c r="N22" s="13">
        <f t="shared" si="47"/>
        <v>1000</v>
      </c>
      <c r="O22" s="13">
        <f t="shared" si="47"/>
        <v>3000</v>
      </c>
      <c r="P22" s="13">
        <f t="shared" si="47"/>
        <v>5000</v>
      </c>
      <c r="Q22" s="13">
        <f t="shared" si="47"/>
        <v>0</v>
      </c>
      <c r="R22" s="13">
        <f t="shared" si="47"/>
        <v>1000</v>
      </c>
      <c r="S22" s="13">
        <f t="shared" si="47"/>
        <v>500</v>
      </c>
      <c r="T22" s="13">
        <f t="shared" si="47"/>
        <v>500</v>
      </c>
      <c r="U22" s="13">
        <f t="shared" si="47"/>
        <v>0</v>
      </c>
      <c r="V22" s="13">
        <f t="shared" si="47"/>
        <v>0</v>
      </c>
      <c r="W22" s="13">
        <f t="shared" si="47"/>
        <v>0</v>
      </c>
      <c r="X22" s="13">
        <f t="shared" si="47"/>
        <v>0</v>
      </c>
      <c r="Y22" s="13">
        <f t="shared" si="47"/>
        <v>0</v>
      </c>
      <c r="Z22" s="13">
        <f t="shared" si="47"/>
        <v>14000</v>
      </c>
      <c r="AA22" s="13">
        <f t="shared" si="47"/>
        <v>10000</v>
      </c>
      <c r="AB22" s="13">
        <f t="shared" si="47"/>
        <v>2000</v>
      </c>
      <c r="AC22" s="13">
        <f t="shared" si="47"/>
        <v>2000</v>
      </c>
      <c r="AD22" s="13">
        <f t="shared" si="47"/>
        <v>3000</v>
      </c>
      <c r="AE22" s="13">
        <f t="shared" si="47"/>
        <v>1000</v>
      </c>
      <c r="AF22" s="13">
        <f t="shared" si="47"/>
        <v>-2000</v>
      </c>
      <c r="AG22" s="13">
        <f t="shared" si="47"/>
        <v>2000</v>
      </c>
      <c r="AH22" s="13">
        <f t="shared" si="47"/>
        <v>1000</v>
      </c>
      <c r="AI22" s="13">
        <f t="shared" si="47"/>
        <v>1000</v>
      </c>
      <c r="AJ22" s="13">
        <f t="shared" si="47"/>
        <v>0</v>
      </c>
      <c r="AK22" s="13">
        <f t="shared" si="47"/>
        <v>0</v>
      </c>
      <c r="AL22" s="13">
        <f t="shared" si="47"/>
        <v>0</v>
      </c>
      <c r="AM22" s="13">
        <f t="shared" si="47"/>
        <v>0</v>
      </c>
      <c r="AN22" s="13">
        <f t="shared" si="47"/>
        <v>0</v>
      </c>
      <c r="AO22" s="13">
        <f t="shared" si="47"/>
        <v>0</v>
      </c>
      <c r="AP22" s="13">
        <f t="shared" si="47"/>
        <v>0</v>
      </c>
      <c r="AQ22" s="13">
        <f t="shared" si="47"/>
        <v>0</v>
      </c>
      <c r="AR22" s="13">
        <f t="shared" si="47"/>
        <v>0</v>
      </c>
      <c r="AS22" s="13">
        <f t="shared" si="47"/>
        <v>0</v>
      </c>
      <c r="AT22" s="13">
        <f t="shared" si="47"/>
        <v>0</v>
      </c>
      <c r="AU22" s="13">
        <f t="shared" si="47"/>
        <v>0</v>
      </c>
      <c r="AV22" s="13">
        <f t="shared" si="47"/>
        <v>0</v>
      </c>
      <c r="AW22" s="13">
        <f t="shared" si="47"/>
        <v>0</v>
      </c>
      <c r="AX22" s="13">
        <f t="shared" si="47"/>
        <v>0</v>
      </c>
      <c r="AY22" s="13">
        <f t="shared" si="47"/>
        <v>0</v>
      </c>
      <c r="AZ22" s="13">
        <f t="shared" si="47"/>
        <v>0</v>
      </c>
      <c r="BA22" s="13">
        <f t="shared" si="47"/>
        <v>0</v>
      </c>
      <c r="BB22" s="13">
        <f t="shared" si="47"/>
        <v>0</v>
      </c>
      <c r="BC22" s="13">
        <f t="shared" si="47"/>
        <v>0</v>
      </c>
      <c r="BD22" s="13">
        <f t="shared" si="47"/>
        <v>0</v>
      </c>
      <c r="BE22" s="13">
        <f t="shared" si="47"/>
        <v>0</v>
      </c>
      <c r="BF22" s="13">
        <f t="shared" si="47"/>
        <v>0</v>
      </c>
      <c r="BG22" s="13">
        <f t="shared" si="47"/>
        <v>0</v>
      </c>
      <c r="BH22" s="13">
        <f t="shared" si="47"/>
        <v>0</v>
      </c>
      <c r="BI22" s="13">
        <f t="shared" si="47"/>
        <v>0</v>
      </c>
      <c r="BJ22" s="13">
        <f t="shared" si="47"/>
        <v>0</v>
      </c>
      <c r="BK22" s="13">
        <f t="shared" si="47"/>
        <v>0</v>
      </c>
      <c r="BL22" s="13">
        <f t="shared" si="47"/>
        <v>0</v>
      </c>
      <c r="BM22" s="13">
        <f t="shared" si="47"/>
        <v>0</v>
      </c>
      <c r="BN22" s="13">
        <f t="shared" si="47"/>
        <v>0</v>
      </c>
    </row>
    <row r="23" ht="12.75" customHeight="1">
      <c r="A23" s="1"/>
      <c r="B23" s="17"/>
      <c r="C23" s="1"/>
      <c r="D23" s="1"/>
      <c r="E23" s="1"/>
      <c r="F23" s="1"/>
      <c r="G23" s="17"/>
      <c r="H23" s="17"/>
      <c r="I23" s="17" t="s">
        <v>5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</row>
    <row r="24" ht="12.75" customHeight="1">
      <c r="A24" s="71" t="s">
        <v>506</v>
      </c>
      <c r="B24" s="111"/>
      <c r="C24" s="111"/>
      <c r="D24" s="111"/>
      <c r="E24" s="111"/>
      <c r="F24" s="111"/>
    </row>
    <row r="25" ht="12.75" customHeight="1">
      <c r="A25" s="4" t="s">
        <v>507</v>
      </c>
      <c r="B25" s="234">
        <v>5.0</v>
      </c>
      <c r="C25" s="234">
        <f t="shared" ref="C25:F25" si="48">B25</f>
        <v>5</v>
      </c>
      <c r="D25" s="234">
        <f t="shared" si="48"/>
        <v>5</v>
      </c>
      <c r="E25" s="234">
        <f t="shared" si="48"/>
        <v>5</v>
      </c>
      <c r="F25" s="234">
        <f t="shared" si="48"/>
        <v>5</v>
      </c>
      <c r="G25" s="235"/>
    </row>
    <row r="26" ht="12.75" customHeight="1">
      <c r="A26" s="4" t="s">
        <v>508</v>
      </c>
      <c r="B26" s="234">
        <v>5.0</v>
      </c>
      <c r="C26" s="234">
        <f t="shared" ref="C26:F26" si="49">B26</f>
        <v>5</v>
      </c>
      <c r="D26" s="234">
        <f t="shared" si="49"/>
        <v>5</v>
      </c>
      <c r="E26" s="234">
        <f t="shared" si="49"/>
        <v>5</v>
      </c>
      <c r="F26" s="234">
        <f t="shared" si="49"/>
        <v>5</v>
      </c>
      <c r="G26" s="235"/>
    </row>
    <row r="27" ht="12.75" customHeight="1">
      <c r="A27" s="4" t="s">
        <v>509</v>
      </c>
      <c r="B27" s="234">
        <v>5.0</v>
      </c>
      <c r="C27" s="234">
        <f t="shared" ref="C27:F27" si="50">B27</f>
        <v>5</v>
      </c>
      <c r="D27" s="234">
        <f t="shared" si="50"/>
        <v>5</v>
      </c>
      <c r="E27" s="234">
        <f t="shared" si="50"/>
        <v>5</v>
      </c>
      <c r="F27" s="234">
        <f t="shared" si="50"/>
        <v>5</v>
      </c>
      <c r="G27" s="235"/>
    </row>
    <row r="28" ht="12.75" customHeight="1">
      <c r="A28" s="4" t="s">
        <v>510</v>
      </c>
      <c r="B28" s="234">
        <v>5.0</v>
      </c>
      <c r="C28" s="234">
        <f t="shared" ref="C28:F28" si="51">B28</f>
        <v>5</v>
      </c>
      <c r="D28" s="234">
        <f t="shared" si="51"/>
        <v>5</v>
      </c>
      <c r="E28" s="234">
        <f t="shared" si="51"/>
        <v>5</v>
      </c>
      <c r="F28" s="234">
        <f t="shared" si="51"/>
        <v>5</v>
      </c>
      <c r="G28" s="235"/>
    </row>
    <row r="29" ht="12.75" customHeight="1">
      <c r="A29" s="4" t="s">
        <v>511</v>
      </c>
      <c r="B29" s="234">
        <v>7.0</v>
      </c>
      <c r="C29" s="234">
        <f t="shared" ref="C29:F29" si="52">B29</f>
        <v>7</v>
      </c>
      <c r="D29" s="234">
        <f t="shared" si="52"/>
        <v>7</v>
      </c>
      <c r="E29" s="234">
        <f t="shared" si="52"/>
        <v>7</v>
      </c>
      <c r="F29" s="234">
        <f t="shared" si="52"/>
        <v>7</v>
      </c>
      <c r="G29" s="235"/>
    </row>
    <row r="30" ht="12.75" customHeight="1">
      <c r="A30" s="4" t="s">
        <v>202</v>
      </c>
      <c r="B30" s="234">
        <v>5.0</v>
      </c>
      <c r="C30" s="234">
        <f t="shared" ref="C30:F30" si="53">B30</f>
        <v>5</v>
      </c>
      <c r="D30" s="234">
        <f t="shared" si="53"/>
        <v>5</v>
      </c>
      <c r="E30" s="234">
        <f t="shared" si="53"/>
        <v>5</v>
      </c>
      <c r="F30" s="234">
        <f t="shared" si="53"/>
        <v>5</v>
      </c>
      <c r="G30" s="235"/>
    </row>
    <row r="31" ht="12.75" customHeight="1"/>
    <row r="32" ht="12.75" customHeight="1">
      <c r="A32" s="191" t="s">
        <v>512</v>
      </c>
      <c r="B32" s="127"/>
      <c r="C32" s="127"/>
      <c r="D32" s="127"/>
      <c r="E32" s="127"/>
      <c r="F32" s="127"/>
    </row>
    <row r="33" ht="12.75" customHeight="1">
      <c r="A33" s="184" t="s">
        <v>513</v>
      </c>
      <c r="B33" s="80">
        <v>750.0</v>
      </c>
      <c r="C33" s="80">
        <f t="shared" ref="C33:F33" si="54">+B33</f>
        <v>750</v>
      </c>
      <c r="D33" s="80">
        <f t="shared" si="54"/>
        <v>750</v>
      </c>
      <c r="E33" s="80">
        <f t="shared" si="54"/>
        <v>750</v>
      </c>
      <c r="F33" s="80">
        <f t="shared" si="54"/>
        <v>750</v>
      </c>
    </row>
    <row r="34" ht="12.75" customHeight="1">
      <c r="A34" s="184" t="s">
        <v>514</v>
      </c>
      <c r="B34" s="80">
        <v>250.0</v>
      </c>
      <c r="C34" s="80">
        <f t="shared" ref="C34:F34" si="55">+B34</f>
        <v>250</v>
      </c>
      <c r="D34" s="80">
        <f t="shared" si="55"/>
        <v>250</v>
      </c>
      <c r="E34" s="80">
        <f t="shared" si="55"/>
        <v>250</v>
      </c>
      <c r="F34" s="80">
        <f t="shared" si="55"/>
        <v>250</v>
      </c>
    </row>
    <row r="35" ht="12.75" customHeight="1">
      <c r="A35" s="195" t="s">
        <v>515</v>
      </c>
      <c r="B35" s="124">
        <f t="shared" ref="B35:F35" si="56">SUM(B33:B34)</f>
        <v>1000</v>
      </c>
      <c r="C35" s="124">
        <f t="shared" si="56"/>
        <v>1000</v>
      </c>
      <c r="D35" s="124">
        <f t="shared" si="56"/>
        <v>1000</v>
      </c>
      <c r="E35" s="124">
        <f t="shared" si="56"/>
        <v>1000</v>
      </c>
      <c r="F35" s="124">
        <f t="shared" si="56"/>
        <v>1000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5:F5"/>
    <mergeCell ref="A32:F3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15.5"/>
    <col customWidth="1" min="3" max="3" width="12.0"/>
    <col customWidth="1" min="4" max="4" width="8.38"/>
    <col customWidth="1" min="5" max="5" width="3.63"/>
    <col customWidth="1" min="6" max="7" width="12.38"/>
    <col customWidth="1" min="8" max="8" width="11.13"/>
    <col customWidth="1" min="9" max="9" width="3.13"/>
    <col customWidth="1" min="10" max="11" width="13.5"/>
    <col customWidth="1" min="12" max="12" width="10.0"/>
    <col customWidth="1" min="13" max="13" width="3.38"/>
    <col customWidth="1" min="14" max="14" width="13.5"/>
    <col customWidth="1" min="15" max="15" width="12.0"/>
    <col customWidth="1" min="16" max="16" width="17.63"/>
    <col customWidth="1" min="17" max="17" width="2.5"/>
    <col customWidth="1" min="18" max="18" width="21.88"/>
    <col customWidth="1" min="19" max="19" width="3.38"/>
    <col customWidth="1" min="20" max="20" width="14.13"/>
    <col customWidth="1" min="21" max="26" width="8.88"/>
  </cols>
  <sheetData>
    <row r="1" ht="15.0" customHeight="1">
      <c r="A1" s="1" t="s">
        <v>0</v>
      </c>
      <c r="B1" s="1"/>
      <c r="C1" s="1"/>
    </row>
    <row r="2" ht="15.0" customHeight="1">
      <c r="A2" s="61" t="s">
        <v>5</v>
      </c>
      <c r="B2" s="1"/>
      <c r="C2" s="1"/>
    </row>
    <row r="3" ht="15.0" customHeight="1">
      <c r="A3" s="62" t="s">
        <v>60</v>
      </c>
      <c r="B3" s="236"/>
      <c r="C3" s="84" t="s">
        <v>516</v>
      </c>
    </row>
    <row r="4" ht="15.0" customHeight="1"/>
    <row r="5" ht="15.0" customHeight="1">
      <c r="A5" s="67" t="s">
        <v>517</v>
      </c>
    </row>
    <row r="6" ht="15.0" customHeight="1"/>
    <row r="7" ht="15.0" customHeight="1">
      <c r="A7" s="4"/>
      <c r="B7" s="237" t="s">
        <v>74</v>
      </c>
      <c r="C7" s="238"/>
      <c r="D7" s="239"/>
      <c r="E7" s="163"/>
      <c r="F7" s="237" t="s">
        <v>518</v>
      </c>
      <c r="G7" s="238"/>
      <c r="H7" s="239"/>
      <c r="I7" s="240"/>
      <c r="J7" s="237" t="s">
        <v>519</v>
      </c>
      <c r="K7" s="238"/>
      <c r="L7" s="239"/>
      <c r="M7" s="163"/>
      <c r="N7" s="237" t="s">
        <v>520</v>
      </c>
      <c r="O7" s="238"/>
      <c r="P7" s="239"/>
      <c r="Q7" s="241"/>
      <c r="R7" s="242" t="s">
        <v>521</v>
      </c>
    </row>
    <row r="8" ht="15.0" customHeight="1">
      <c r="A8" s="4"/>
      <c r="B8" s="243" t="s">
        <v>522</v>
      </c>
      <c r="C8" s="243" t="s">
        <v>523</v>
      </c>
      <c r="D8" s="243" t="s">
        <v>524</v>
      </c>
      <c r="E8" s="163"/>
      <c r="F8" s="243" t="s">
        <v>522</v>
      </c>
      <c r="G8" s="243" t="s">
        <v>523</v>
      </c>
      <c r="H8" s="243" t="s">
        <v>524</v>
      </c>
      <c r="I8" s="240"/>
      <c r="J8" s="243" t="s">
        <v>522</v>
      </c>
      <c r="K8" s="243" t="s">
        <v>523</v>
      </c>
      <c r="L8" s="243" t="s">
        <v>524</v>
      </c>
      <c r="M8" s="163"/>
      <c r="N8" s="243" t="s">
        <v>522</v>
      </c>
      <c r="O8" s="243" t="s">
        <v>524</v>
      </c>
      <c r="P8" s="244" t="s">
        <v>525</v>
      </c>
      <c r="Q8" s="27"/>
      <c r="R8" s="245" t="s">
        <v>526</v>
      </c>
    </row>
    <row r="9" ht="15.0" customHeight="1">
      <c r="A9" s="246" t="s">
        <v>527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</row>
    <row r="10" ht="15.0" customHeight="1">
      <c r="A10" s="163" t="s">
        <v>528</v>
      </c>
      <c r="B10" s="247">
        <v>1000000.0</v>
      </c>
      <c r="C10" s="12">
        <f>B10*B23</f>
        <v>0</v>
      </c>
      <c r="D10" s="208">
        <f>(B10/B18)</f>
        <v>0.25</v>
      </c>
      <c r="E10" s="163"/>
      <c r="F10" s="248">
        <f t="shared" ref="F10:F12" si="2">+B10</f>
        <v>1000000</v>
      </c>
      <c r="G10" s="12">
        <f t="shared" ref="G10:G11" si="3">C10</f>
        <v>0</v>
      </c>
      <c r="H10" s="208">
        <f>(F10/F18)</f>
        <v>0.2</v>
      </c>
      <c r="I10" s="208"/>
      <c r="J10" s="248">
        <f t="shared" ref="J10:K10" si="1">F10</f>
        <v>1000000</v>
      </c>
      <c r="K10" s="12">
        <f t="shared" si="1"/>
        <v>0</v>
      </c>
      <c r="L10" s="208">
        <f>(J10/J18)</f>
        <v>0.2</v>
      </c>
      <c r="M10" s="163"/>
      <c r="N10" s="248">
        <f t="shared" ref="N10:N13" si="5">J10</f>
        <v>1000000</v>
      </c>
      <c r="O10" s="208">
        <f>(N10/N18)</f>
        <v>0.2</v>
      </c>
      <c r="P10" s="98">
        <f t="shared" ref="P10:P13" si="6">O10*$B$27</f>
        <v>45017205</v>
      </c>
      <c r="Q10" s="98"/>
      <c r="R10" s="233">
        <f t="shared" ref="R10:R13" si="7">(P10/SUM($P$10:$P$15))*$P$16</f>
        <v>11254301.25</v>
      </c>
    </row>
    <row r="11" ht="15.0" customHeight="1">
      <c r="A11" s="163" t="s">
        <v>529</v>
      </c>
      <c r="B11" s="247">
        <v>1000000.0</v>
      </c>
      <c r="C11" s="12">
        <f t="shared" ref="C11:C12" si="8">B11*B23</f>
        <v>0</v>
      </c>
      <c r="D11" s="208">
        <f>(B11/B18)</f>
        <v>0.25</v>
      </c>
      <c r="E11" s="163"/>
      <c r="F11" s="248">
        <f t="shared" si="2"/>
        <v>1000000</v>
      </c>
      <c r="G11" s="12">
        <f t="shared" si="3"/>
        <v>0</v>
      </c>
      <c r="H11" s="208">
        <f>(F11/F18)</f>
        <v>0.2</v>
      </c>
      <c r="I11" s="208"/>
      <c r="J11" s="248">
        <f t="shared" ref="J11:K11" si="4">F11</f>
        <v>1000000</v>
      </c>
      <c r="K11" s="12">
        <f t="shared" si="4"/>
        <v>0</v>
      </c>
      <c r="L11" s="208">
        <f>(J11/J18)</f>
        <v>0.2</v>
      </c>
      <c r="M11" s="163"/>
      <c r="N11" s="248">
        <f t="shared" si="5"/>
        <v>1000000</v>
      </c>
      <c r="O11" s="208">
        <f>(N11/N18)</f>
        <v>0.2</v>
      </c>
      <c r="P11" s="98">
        <f t="shared" si="6"/>
        <v>45017205</v>
      </c>
      <c r="Q11" s="98"/>
      <c r="R11" s="233">
        <f t="shared" si="7"/>
        <v>11254301.25</v>
      </c>
    </row>
    <row r="12" ht="15.0" customHeight="1">
      <c r="A12" s="163" t="s">
        <v>530</v>
      </c>
      <c r="B12" s="247">
        <v>1000000.0</v>
      </c>
      <c r="C12" s="12">
        <f t="shared" si="8"/>
        <v>0</v>
      </c>
      <c r="D12" s="208">
        <f>(B12/B18)</f>
        <v>0.25</v>
      </c>
      <c r="E12" s="163"/>
      <c r="F12" s="248">
        <f t="shared" si="2"/>
        <v>1000000</v>
      </c>
      <c r="G12" s="12">
        <v>0.0</v>
      </c>
      <c r="H12" s="208">
        <f>(F12/F18)</f>
        <v>0.2</v>
      </c>
      <c r="I12" s="208"/>
      <c r="J12" s="248">
        <f t="shared" ref="J12:K12" si="9">F12</f>
        <v>1000000</v>
      </c>
      <c r="K12" s="12">
        <f t="shared" si="9"/>
        <v>0</v>
      </c>
      <c r="L12" s="208">
        <f>(J12/J18)</f>
        <v>0.2</v>
      </c>
      <c r="M12" s="163"/>
      <c r="N12" s="248">
        <f t="shared" si="5"/>
        <v>1000000</v>
      </c>
      <c r="O12" s="208">
        <f>(N12/N18)</f>
        <v>0.2</v>
      </c>
      <c r="P12" s="98">
        <f t="shared" si="6"/>
        <v>45017205</v>
      </c>
      <c r="Q12" s="98"/>
      <c r="R12" s="233">
        <f t="shared" si="7"/>
        <v>11254301.25</v>
      </c>
    </row>
    <row r="13" ht="15.0" customHeight="1">
      <c r="A13" s="163" t="s">
        <v>518</v>
      </c>
      <c r="B13" s="248"/>
      <c r="C13" s="248"/>
      <c r="D13" s="208"/>
      <c r="E13" s="163"/>
      <c r="F13" s="248">
        <v>1000000.0</v>
      </c>
      <c r="G13" s="12">
        <v>1260000.0</v>
      </c>
      <c r="H13" s="208">
        <f>(F13/F18)</f>
        <v>0.2</v>
      </c>
      <c r="I13" s="208"/>
      <c r="J13" s="248">
        <v>1000000.0</v>
      </c>
      <c r="K13" s="12">
        <f>J22</f>
        <v>0</v>
      </c>
      <c r="L13" s="208">
        <f>(J13/J18)</f>
        <v>0.2</v>
      </c>
      <c r="M13" s="163"/>
      <c r="N13" s="248">
        <f t="shared" si="5"/>
        <v>1000000</v>
      </c>
      <c r="O13" s="208">
        <f>(N13/N18)</f>
        <v>0.2</v>
      </c>
      <c r="P13" s="98">
        <f t="shared" si="6"/>
        <v>45017205</v>
      </c>
      <c r="Q13" s="98"/>
      <c r="R13" s="233">
        <f t="shared" si="7"/>
        <v>11254301.25</v>
      </c>
    </row>
    <row r="14" ht="15.0" customHeight="1">
      <c r="A14" s="163" t="s">
        <v>519</v>
      </c>
      <c r="B14" s="248"/>
      <c r="C14" s="248"/>
      <c r="D14" s="208"/>
      <c r="E14" s="163"/>
      <c r="F14" s="248"/>
      <c r="G14" s="248"/>
      <c r="H14" s="208"/>
      <c r="I14" s="208"/>
      <c r="J14" s="248">
        <v>0.0</v>
      </c>
      <c r="K14" s="248"/>
      <c r="L14" s="208"/>
      <c r="M14" s="163"/>
      <c r="N14" s="248"/>
      <c r="O14" s="208"/>
      <c r="P14" s="98"/>
      <c r="Q14" s="98"/>
      <c r="R14" s="233"/>
    </row>
    <row r="15" ht="15.0" customHeight="1">
      <c r="A15" s="163" t="s">
        <v>531</v>
      </c>
      <c r="B15" s="248"/>
      <c r="C15" s="248"/>
      <c r="D15" s="208"/>
      <c r="E15" s="163"/>
      <c r="F15" s="248">
        <v>0.0</v>
      </c>
      <c r="G15" s="248"/>
      <c r="H15" s="208"/>
      <c r="I15" s="208"/>
      <c r="J15" s="248">
        <v>0.0</v>
      </c>
      <c r="K15" s="248"/>
      <c r="L15" s="208">
        <f>(J15/J18)</f>
        <v>0</v>
      </c>
      <c r="M15" s="163"/>
      <c r="N15" s="248">
        <f t="shared" ref="N15:N16" si="10">+J15</f>
        <v>0</v>
      </c>
      <c r="O15" s="208">
        <f>(N15/N18)</f>
        <v>0</v>
      </c>
      <c r="P15" s="98">
        <f t="shared" ref="P15:P16" si="11">O15*$B$27</f>
        <v>0</v>
      </c>
      <c r="Q15" s="98"/>
      <c r="R15" s="233">
        <f>(P15/SUM($P$10:$P$15))*$P$16</f>
        <v>0</v>
      </c>
    </row>
    <row r="16" ht="15.0" customHeight="1">
      <c r="A16" s="163" t="s">
        <v>521</v>
      </c>
      <c r="B16" s="247">
        <v>1000000.0</v>
      </c>
      <c r="C16" s="12">
        <f>B16*B23</f>
        <v>0</v>
      </c>
      <c r="D16" s="208">
        <f>(B16/B18)</f>
        <v>0.25</v>
      </c>
      <c r="E16" s="163"/>
      <c r="F16" s="248">
        <f>+B16</f>
        <v>1000000</v>
      </c>
      <c r="G16" s="12">
        <f>C16</f>
        <v>0</v>
      </c>
      <c r="H16" s="208">
        <f>(F16/F18)</f>
        <v>0.2</v>
      </c>
      <c r="I16" s="208"/>
      <c r="J16" s="248">
        <f>+F16</f>
        <v>1000000</v>
      </c>
      <c r="K16" s="12">
        <f>G16</f>
        <v>0</v>
      </c>
      <c r="L16" s="208">
        <f>(J16/J18)</f>
        <v>0.2</v>
      </c>
      <c r="M16" s="163"/>
      <c r="N16" s="248">
        <f t="shared" si="10"/>
        <v>1000000</v>
      </c>
      <c r="O16" s="208">
        <f>(N16/N18)</f>
        <v>0.2</v>
      </c>
      <c r="P16" s="98">
        <f t="shared" si="11"/>
        <v>45017205</v>
      </c>
      <c r="Q16" s="98"/>
    </row>
    <row r="17" ht="15.0" customHeight="1">
      <c r="A17" s="4"/>
      <c r="B17" s="4"/>
      <c r="C17" s="4"/>
      <c r="D17" s="4"/>
      <c r="E17" s="163"/>
      <c r="F17" s="4"/>
      <c r="G17" s="4"/>
      <c r="H17" s="4"/>
      <c r="I17" s="4"/>
      <c r="J17" s="4"/>
      <c r="K17" s="4"/>
      <c r="L17" s="4"/>
      <c r="M17" s="163"/>
      <c r="N17" s="4"/>
      <c r="O17" s="249"/>
      <c r="P17" s="163"/>
      <c r="Q17" s="163"/>
    </row>
    <row r="18" ht="15.0" customHeight="1">
      <c r="A18" s="250" t="s">
        <v>532</v>
      </c>
      <c r="B18" s="251">
        <f t="shared" ref="B18:C18" si="12">SUM(B10:B17)</f>
        <v>4000000</v>
      </c>
      <c r="C18" s="252">
        <f t="shared" si="12"/>
        <v>0</v>
      </c>
      <c r="D18" s="253">
        <v>1.0</v>
      </c>
      <c r="E18" s="163"/>
      <c r="F18" s="251">
        <f t="shared" ref="F18:G18" si="13">SUM(F10:F17)</f>
        <v>5000000</v>
      </c>
      <c r="G18" s="252">
        <f t="shared" si="13"/>
        <v>1260000</v>
      </c>
      <c r="H18" s="253">
        <v>1.0</v>
      </c>
      <c r="I18" s="254"/>
      <c r="J18" s="251">
        <f t="shared" ref="J18:K18" si="14">SUM(J10:J17)</f>
        <v>5000000</v>
      </c>
      <c r="K18" s="252">
        <f t="shared" si="14"/>
        <v>0</v>
      </c>
      <c r="L18" s="253">
        <v>1.0</v>
      </c>
      <c r="M18" s="163"/>
      <c r="N18" s="251">
        <f>SUM(N10:N17)</f>
        <v>5000000</v>
      </c>
      <c r="O18" s="255">
        <v>1.0</v>
      </c>
      <c r="P18" s="252">
        <f>SUM(P10:P17)</f>
        <v>225086025</v>
      </c>
      <c r="Q18" s="163"/>
      <c r="R18" s="252">
        <f>SUM(R10:R17)</f>
        <v>45017205</v>
      </c>
    </row>
    <row r="19" ht="15.0" customHeight="1"/>
    <row r="20" ht="15.0" customHeight="1">
      <c r="A20" s="256" t="s">
        <v>533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5.0" customHeight="1">
      <c r="A21" s="3" t="s">
        <v>534</v>
      </c>
      <c r="B21" s="257">
        <v>0.0</v>
      </c>
      <c r="F21" s="257">
        <v>500000.0</v>
      </c>
      <c r="G21" s="257"/>
      <c r="J21" s="257">
        <v>0.0</v>
      </c>
      <c r="K21" s="257"/>
    </row>
    <row r="22" ht="15.0" customHeight="1">
      <c r="A22" s="3" t="s">
        <v>35</v>
      </c>
      <c r="B22" s="257">
        <f>SUM('Bal Sheet'!G20:BN20)</f>
        <v>0</v>
      </c>
      <c r="D22" s="248"/>
      <c r="F22" s="257">
        <v>500000.0</v>
      </c>
      <c r="G22" s="257"/>
      <c r="H22" s="258"/>
      <c r="I22" s="258"/>
      <c r="J22" s="257">
        <f>SUM('Bal Sheet'!G22:'Bal Sheet'!BN22)</f>
        <v>0</v>
      </c>
      <c r="K22" s="257"/>
      <c r="L22" s="258"/>
      <c r="N22" s="259"/>
    </row>
    <row r="23" ht="15.0" customHeight="1">
      <c r="A23" s="3" t="s">
        <v>535</v>
      </c>
      <c r="B23" s="145">
        <f>B21/B18</f>
        <v>0</v>
      </c>
      <c r="F23" s="145">
        <v>0.1</v>
      </c>
      <c r="G23" s="145"/>
      <c r="J23" s="145">
        <f>J21/F18</f>
        <v>0</v>
      </c>
      <c r="K23" s="145"/>
    </row>
    <row r="24" ht="15.0" customHeight="1">
      <c r="A24" s="3" t="s">
        <v>536</v>
      </c>
      <c r="B24" s="260"/>
      <c r="F24" s="260">
        <v>0.0</v>
      </c>
      <c r="G24" s="260"/>
      <c r="J24" s="260">
        <v>0.0</v>
      </c>
      <c r="K24" s="260"/>
      <c r="P24" s="261"/>
      <c r="Q24" s="261"/>
      <c r="U24" s="261"/>
    </row>
    <row r="25" ht="15.0" customHeight="1"/>
    <row r="26" ht="15.0" customHeight="1">
      <c r="A26" s="262" t="s">
        <v>537</v>
      </c>
      <c r="B26" s="143"/>
      <c r="J26" s="70"/>
    </row>
    <row r="27" ht="15.0" customHeight="1">
      <c r="A27" s="3" t="s">
        <v>538</v>
      </c>
      <c r="B27" s="257">
        <f>5*(B31)</f>
        <v>225086025</v>
      </c>
    </row>
    <row r="28" ht="15.0" customHeight="1"/>
    <row r="29" ht="15.0" customHeight="1">
      <c r="A29" s="3" t="s">
        <v>539</v>
      </c>
    </row>
    <row r="30" ht="15.0" customHeight="1"/>
    <row r="31" ht="15.0" customHeight="1">
      <c r="A31" s="3" t="s">
        <v>540</v>
      </c>
      <c r="B31" s="13">
        <f>+'Sales Forecast'!G37</f>
        <v>45017205</v>
      </c>
    </row>
    <row r="32" ht="15.0" customHeight="1"/>
    <row r="33" ht="15.0" customHeight="1"/>
    <row r="34" ht="15.0" customHeight="1">
      <c r="J34" s="3" t="s">
        <v>5</v>
      </c>
      <c r="K34" s="3" t="s">
        <v>5</v>
      </c>
    </row>
    <row r="35" ht="15.0" customHeight="1"/>
    <row r="36" ht="15.0" customHeight="1">
      <c r="J36" s="3" t="s">
        <v>5</v>
      </c>
      <c r="K36" s="263" t="s">
        <v>5</v>
      </c>
    </row>
    <row r="37" ht="15.0" customHeight="1">
      <c r="J37" s="3" t="s">
        <v>5</v>
      </c>
      <c r="K37" s="3" t="s">
        <v>5</v>
      </c>
    </row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7:D7"/>
    <mergeCell ref="F7:H7"/>
    <mergeCell ref="J7:L7"/>
    <mergeCell ref="N7:P7"/>
    <mergeCell ref="J26:L2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2009-10-27T22:06:16Z</dcterms:created>
  <dc:creator>Yucho, Steve</dc:creator>
</cp:coreProperties>
</file>