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F\Documents\GitHub\extraordinary-ricefarm\java_workspace\Aufgabe\src\excel_files\"/>
    </mc:Choice>
  </mc:AlternateContent>
  <bookViews>
    <workbookView xWindow="0" yWindow="0" windowWidth="28800" windowHeight="1486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0" i="1"/>
  <c r="M5" i="1"/>
  <c r="M6" i="1"/>
  <c r="M4" i="1"/>
  <c r="M2" i="1"/>
  <c r="M9" i="1"/>
  <c r="M13" i="1"/>
  <c r="M15" i="1"/>
  <c r="L2" i="1" l="1"/>
  <c r="F2" i="1"/>
  <c r="J2" i="1"/>
  <c r="J6" i="1"/>
  <c r="N3" i="1" l="1"/>
  <c r="L4" i="1" s="1"/>
  <c r="L5" i="1" s="1"/>
  <c r="L6" i="1" s="1"/>
  <c r="N8" i="1" s="1"/>
  <c r="L9" i="1" s="1"/>
  <c r="L10" i="1" s="1"/>
  <c r="N12" i="1" s="1"/>
  <c r="L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E20" i="1"/>
  <c r="G2" i="1"/>
  <c r="G3" i="1" s="1"/>
  <c r="G4" i="1" s="1"/>
  <c r="B20" i="1"/>
  <c r="B21" i="1" s="1"/>
  <c r="O3" i="1" l="1"/>
  <c r="P3" i="1" s="1"/>
  <c r="Q3" i="1" s="1"/>
  <c r="N7" i="1"/>
  <c r="O7" i="1" s="1"/>
  <c r="G5" i="1"/>
  <c r="I4" i="1"/>
  <c r="K6" i="1"/>
  <c r="I2" i="1"/>
  <c r="I3" i="1"/>
  <c r="O8" i="1" l="1"/>
  <c r="P8" i="1" s="1"/>
  <c r="Q8" i="1" s="1"/>
  <c r="P7" i="1"/>
  <c r="Q7" i="1" s="1"/>
  <c r="I5" i="1"/>
  <c r="G6" i="1"/>
  <c r="H22" i="1"/>
  <c r="N11" i="1" l="1"/>
  <c r="O11" i="1" s="1"/>
  <c r="P11" i="1" s="1"/>
  <c r="G7" i="1"/>
  <c r="I6" i="1"/>
  <c r="Q11" i="1" l="1"/>
  <c r="O12" i="1"/>
  <c r="P12" i="1" s="1"/>
  <c r="Q12" i="1" s="1"/>
  <c r="N14" i="1"/>
  <c r="L15" i="1" s="1"/>
  <c r="L16" i="1" s="1"/>
  <c r="L17" i="1" s="1"/>
  <c r="G8" i="1"/>
  <c r="I7" i="1"/>
  <c r="N18" i="1" l="1"/>
  <c r="O14" i="1"/>
  <c r="P14" i="1" s="1"/>
  <c r="Q14" i="1" s="1"/>
  <c r="G9" i="1"/>
  <c r="I8" i="1"/>
  <c r="O18" i="1" l="1"/>
  <c r="P18" i="1" s="1"/>
  <c r="H20" i="1"/>
  <c r="G10" i="1"/>
  <c r="I9" i="1"/>
  <c r="Q18" i="1" l="1"/>
  <c r="Q20" i="1" s="1"/>
  <c r="P20" i="1"/>
  <c r="G11" i="1"/>
  <c r="I10" i="1"/>
  <c r="G12" i="1" l="1"/>
  <c r="I11" i="1"/>
  <c r="G13" i="1" l="1"/>
  <c r="I12" i="1"/>
  <c r="G14" i="1" l="1"/>
  <c r="I13" i="1"/>
  <c r="G15" i="1" l="1"/>
  <c r="I14" i="1"/>
  <c r="G16" i="1" l="1"/>
  <c r="I15" i="1"/>
  <c r="G17" i="1" l="1"/>
  <c r="I16" i="1"/>
  <c r="G18" i="1" l="1"/>
  <c r="I17" i="1"/>
  <c r="I18" i="1" l="1"/>
  <c r="G20" i="1"/>
</calcChain>
</file>

<file path=xl/sharedStrings.xml><?xml version="1.0" encoding="utf-8"?>
<sst xmlns="http://schemas.openxmlformats.org/spreadsheetml/2006/main" count="146" uniqueCount="44">
  <si>
    <t>Datum</t>
  </si>
  <si>
    <t>Betrag</t>
  </si>
  <si>
    <t>Art</t>
  </si>
  <si>
    <t>Firma</t>
  </si>
  <si>
    <t>Stkueck</t>
  </si>
  <si>
    <t>2021-03-18 00:00:00.000</t>
  </si>
  <si>
    <t>Kauf</t>
  </si>
  <si>
    <t>ABBVIE INC.</t>
  </si>
  <si>
    <t>2021-04-29 00:00:00.000</t>
  </si>
  <si>
    <t>Verkauf</t>
  </si>
  <si>
    <t>2021-07-02 00:00:00.000</t>
  </si>
  <si>
    <t>Sparplan</t>
  </si>
  <si>
    <t>2021-09-01 00:00:00.000</t>
  </si>
  <si>
    <t>2021-09-15 00:00:00.000</t>
  </si>
  <si>
    <t>2021-09-22 00:00:00.000</t>
  </si>
  <si>
    <t>2021-09-28 00:00:00.000</t>
  </si>
  <si>
    <t>2021-09-29 00:00:00.000</t>
  </si>
  <si>
    <t>2021-09-30 00:00:00.000</t>
  </si>
  <si>
    <t>2021-10-01 00:00:00.000</t>
  </si>
  <si>
    <t>2021-10-04 00:00:00.000</t>
  </si>
  <si>
    <t>2021-10-22 00:00:00.000</t>
  </si>
  <si>
    <t>2021-11-02 00:00:00.000</t>
  </si>
  <si>
    <t>KEST</t>
  </si>
  <si>
    <t>laufender Kurs</t>
  </si>
  <si>
    <t>Kurs</t>
  </si>
  <si>
    <t>einfaches mittel</t>
  </si>
  <si>
    <t>gewichtete Mittel</t>
  </si>
  <si>
    <t>Einstandspreis</t>
  </si>
  <si>
    <t>Gewinn</t>
  </si>
  <si>
    <t>durchschnitt</t>
  </si>
  <si>
    <t>Spalte1</t>
  </si>
  <si>
    <t>Spalte2</t>
  </si>
  <si>
    <t>lfd Summe</t>
  </si>
  <si>
    <t>lfd Stückzahl</t>
  </si>
  <si>
    <t>stk</t>
  </si>
  <si>
    <t>KESt</t>
  </si>
  <si>
    <t>2021-05-17 00:00:00.000</t>
  </si>
  <si>
    <t>Ausschüttung</t>
  </si>
  <si>
    <t>NULL</t>
  </si>
  <si>
    <t>2021-08-17 00:00:00.000</t>
  </si>
  <si>
    <t>2021-11-16 00:00:00.000</t>
  </si>
  <si>
    <t>2022-02-16 00:00:00.000</t>
  </si>
  <si>
    <t>2022-05-17 00:00:00.000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</si>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</sst>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€&quot;\ * #,##0.00_-;\-&quot;€&quot;\ * #,##0.00_-;_-&quot;€&quot;\ * &quot;-&quot;??_-;_-@_-"/>
    <numFmt numFmtId="164" formatCode="&quot;€&quot;\ #,##0.00"/>
    <numFmt numFmtId="165" formatCode="0.00;[Red]0.00"/>
    <numFmt numFmtId="166" formatCode="0.000;[Red]0.000"/>
    <numFmt numFmtId="167" formatCode="0.0000;[Red]0.0000"/>
    <numFmt numFmtId="168" formatCode="#,##0.00;[Red]#,##0.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ont="1" applyFill="1"/>
    <xf numFmtId="0" fontId="1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Border="1"/>
    <xf numFmtId="44" fontId="0" fillId="0" borderId="0" xfId="1" applyFont="1"/>
    <xf numFmtId="165" fontId="0" fillId="0" borderId="0" xfId="1" applyNumberFormat="1" applyFon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68" fontId="0" fillId="0" borderId="0" xfId="1" applyNumberFormat="1" applyFont="1"/>
    <xf numFmtId="14" fontId="0" fillId="0" borderId="0" xfId="0" applyNumberFormat="1" applyBorder="1"/>
    <xf numFmtId="168" fontId="0" fillId="0" borderId="0" xfId="1" applyNumberFormat="1" applyFont="1" applyBorder="1"/>
    <xf numFmtId="166" fontId="0" fillId="0" borderId="0" xfId="0" applyNumberForma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7" fontId="0" fillId="0" borderId="0" xfId="0" applyNumberFormat="1" applyBorder="1"/>
    <xf numFmtId="14" fontId="0" fillId="0" borderId="1" xfId="0" applyNumberFormat="1" applyBorder="1"/>
    <xf numFmtId="168" fontId="0" fillId="0" borderId="2" xfId="1" applyNumberFormat="1" applyFont="1" applyBorder="1"/>
    <xf numFmtId="0" fontId="0" fillId="0" borderId="2" xfId="0" applyBorder="1"/>
    <xf numFmtId="166" fontId="0" fillId="0" borderId="2" xfId="0" applyNumberFormat="1" applyBorder="1"/>
    <xf numFmtId="166" fontId="0" fillId="0" borderId="2" xfId="1" applyNumberFormat="1" applyFont="1" applyBorder="1"/>
    <xf numFmtId="165" fontId="0" fillId="0" borderId="2" xfId="1" applyNumberFormat="1" applyFont="1" applyBorder="1"/>
    <xf numFmtId="167" fontId="0" fillId="0" borderId="2" xfId="0" applyNumberFormat="1" applyBorder="1"/>
    <xf numFmtId="14" fontId="0" fillId="0" borderId="3" xfId="0" applyNumberFormat="1" applyBorder="1"/>
    <xf numFmtId="168" fontId="0" fillId="0" borderId="4" xfId="1" applyNumberFormat="1" applyFont="1" applyBorder="1"/>
    <xf numFmtId="0" fontId="0" fillId="0" borderId="4" xfId="0" applyBorder="1"/>
    <xf numFmtId="166" fontId="0" fillId="0" borderId="4" xfId="0" applyNumberFormat="1" applyBorder="1"/>
    <xf numFmtId="166" fontId="0" fillId="0" borderId="4" xfId="1" applyNumberFormat="1" applyFont="1" applyBorder="1"/>
    <xf numFmtId="165" fontId="0" fillId="0" borderId="4" xfId="1" applyNumberFormat="1" applyFont="1" applyBorder="1"/>
    <xf numFmtId="167" fontId="0" fillId="0" borderId="4" xfId="0" applyNumberFormat="1" applyBorder="1"/>
    <xf numFmtId="14" fontId="0" fillId="0" borderId="5" xfId="0" applyNumberFormat="1" applyBorder="1"/>
    <xf numFmtId="168" fontId="0" fillId="0" borderId="6" xfId="1" applyNumberFormat="1" applyFont="1" applyBorder="1"/>
    <xf numFmtId="0" fontId="0" fillId="0" borderId="6" xfId="0" applyBorder="1"/>
    <xf numFmtId="166" fontId="0" fillId="0" borderId="6" xfId="0" applyNumberFormat="1" applyBorder="1"/>
    <xf numFmtId="166" fontId="0" fillId="0" borderId="6" xfId="1" applyNumberFormat="1" applyFont="1" applyBorder="1"/>
    <xf numFmtId="165" fontId="0" fillId="0" borderId="6" xfId="1" applyNumberFormat="1" applyFont="1" applyBorder="1"/>
    <xf numFmtId="167" fontId="0" fillId="0" borderId="6" xfId="0" applyNumberFormat="1" applyBorder="1"/>
  </cellXfs>
  <cellStyles count="2">
    <cellStyle name="Standard" xfId="0" builtinId="0"/>
    <cellStyle name="Währung" xfId="1" builtinId="4"/>
  </cellStyles>
  <dxfs count="14"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Q22" totalsRowShown="0" headerRowDxfId="13">
  <autoFilter ref="A1:Q22"/>
  <tableColumns count="17">
    <tableColumn id="1" name="Datum"/>
    <tableColumn id="2" name="Betrag"/>
    <tableColumn id="3" name="Art"/>
    <tableColumn id="4" name="Firma"/>
    <tableColumn id="5" name="stk" dataDxfId="12"/>
    <tableColumn id="6" name="Kurs" dataDxfId="11"/>
    <tableColumn id="7" name="lfd Summe" dataDxfId="10"/>
    <tableColumn id="8" name="lfd Stückzahl" dataDxfId="9"/>
    <tableColumn id="9" name="laufender Kurs" dataDxfId="8"/>
    <tableColumn id="10" name="Spalte1" dataDxfId="7" dataCellStyle="Währung"/>
    <tableColumn id="11" name="einfaches mittel" dataDxfId="6" dataCellStyle="Währung"/>
    <tableColumn id="12" name="gewichtete Mittel" dataDxfId="5" dataCellStyle="Währung"/>
    <tableColumn id="17" name="Spalte2" dataDxfId="4" dataCellStyle="Währung">
      <calculatedColumnFormula>Tabelle1[[#This Row],[stk]]</calculatedColumnFormula>
    </tableColumn>
    <tableColumn id="13" name="durchschnitt" dataDxfId="3" dataCellStyle="Währung"/>
    <tableColumn id="14" name="Einstandspreis" dataDxfId="2" dataCellStyle="Währung"/>
    <tableColumn id="15" name="Gewinn" dataDxfId="1" dataCellStyle="Währung"/>
    <tableColumn id="16" name="KESt" dataDxfId="0" dataCellStyle="Währun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B1" zoomScale="130" zoomScaleNormal="130" workbookViewId="0">
      <selection activeCell="N27" sqref="N27"/>
    </sheetView>
  </sheetViews>
  <sheetFormatPr baseColWidth="10" defaultRowHeight="12.75" x14ac:dyDescent="0.2"/>
  <cols>
    <col min="1" max="1" width="22.7109375" hidden="1" customWidth="1"/>
    <col min="2" max="2" width="9.5703125" bestFit="1" customWidth="1"/>
    <col min="3" max="3" width="8.28515625" bestFit="1" customWidth="1"/>
    <col min="4" max="4" width="12" hidden="1" customWidth="1"/>
    <col min="5" max="5" width="5.7109375" bestFit="1" customWidth="1"/>
    <col min="6" max="6" width="7.85546875" bestFit="1" customWidth="1"/>
    <col min="7" max="7" width="13.140625" bestFit="1" customWidth="1"/>
    <col min="8" max="8" width="15" bestFit="1" customWidth="1"/>
    <col min="9" max="9" width="16.5703125" bestFit="1" customWidth="1"/>
    <col min="10" max="10" width="10.140625" customWidth="1"/>
    <col min="11" max="11" width="17.7109375" customWidth="1"/>
    <col min="12" max="12" width="19" bestFit="1" customWidth="1"/>
    <col min="13" max="13" width="19" customWidth="1"/>
    <col min="14" max="14" width="14.28515625" bestFit="1" customWidth="1"/>
    <col min="15" max="15" width="16.28515625" bestFit="1" customWidth="1"/>
    <col min="16" max="16" width="10.28515625" bestFit="1" customWidth="1"/>
    <col min="17" max="17" width="7.5703125" bestFit="1" customWidth="1"/>
    <col min="18" max="16384" width="11.42578125" style="2"/>
  </cols>
  <sheetData>
    <row r="1" spans="1:17" s="7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  <c r="F1" s="5" t="s">
        <v>24</v>
      </c>
      <c r="G1" s="4" t="s">
        <v>32</v>
      </c>
      <c r="H1" s="4" t="s">
        <v>33</v>
      </c>
      <c r="I1" s="4" t="s">
        <v>23</v>
      </c>
      <c r="J1" s="6" t="s">
        <v>30</v>
      </c>
      <c r="K1" s="4" t="s">
        <v>25</v>
      </c>
      <c r="L1" s="4" t="s">
        <v>26</v>
      </c>
      <c r="M1" s="4" t="s">
        <v>31</v>
      </c>
      <c r="N1" s="4" t="s">
        <v>29</v>
      </c>
      <c r="O1" s="4" t="s">
        <v>27</v>
      </c>
      <c r="P1" s="4" t="s">
        <v>28</v>
      </c>
      <c r="Q1" s="4" t="s">
        <v>35</v>
      </c>
    </row>
    <row r="2" spans="1:17" ht="13.5" thickBot="1" x14ac:dyDescent="0.25">
      <c r="A2" s="13" t="s">
        <v>5</v>
      </c>
      <c r="B2" s="14">
        <v>-266.33999999999997</v>
      </c>
      <c r="C2" t="s">
        <v>6</v>
      </c>
      <c r="D2" t="s">
        <v>7</v>
      </c>
      <c r="E2" s="10">
        <v>3</v>
      </c>
      <c r="F2" s="11">
        <f>B2/E2</f>
        <v>-88.779999999999987</v>
      </c>
      <c r="G2" s="9">
        <f>B2</f>
        <v>-266.33999999999997</v>
      </c>
      <c r="H2" s="12">
        <f>E2</f>
        <v>3</v>
      </c>
      <c r="I2" s="11">
        <f>G2/H2</f>
        <v>-88.779999999999987</v>
      </c>
      <c r="J2" s="11">
        <f>B2/E2</f>
        <v>-88.779999999999987</v>
      </c>
      <c r="K2" s="11"/>
      <c r="L2" s="11">
        <f>Tabelle1[[#This Row],[Kurs]]*Tabelle1[[#This Row],[stk]]</f>
        <v>-266.33999999999997</v>
      </c>
      <c r="M2" s="11">
        <f>Tabelle1[[#This Row],[stk]]</f>
        <v>3</v>
      </c>
      <c r="N2" s="11"/>
      <c r="O2" s="11"/>
      <c r="P2" s="11"/>
      <c r="Q2" s="11"/>
    </row>
    <row r="3" spans="1:17" s="23" customFormat="1" ht="13.5" thickBot="1" x14ac:dyDescent="0.25">
      <c r="A3" s="21" t="s">
        <v>8</v>
      </c>
      <c r="B3" s="22">
        <v>276.69</v>
      </c>
      <c r="C3" s="23" t="s">
        <v>9</v>
      </c>
      <c r="D3" s="23" t="s">
        <v>7</v>
      </c>
      <c r="E3" s="24">
        <v>-3</v>
      </c>
      <c r="F3" s="25">
        <f t="shared" ref="F3:F18" si="0">B3/E3</f>
        <v>-92.23</v>
      </c>
      <c r="G3" s="26">
        <f>B3+G2</f>
        <v>10.350000000000023</v>
      </c>
      <c r="H3" s="27">
        <f>E3+H2</f>
        <v>0</v>
      </c>
      <c r="I3" s="25" t="e">
        <f>G3/H3</f>
        <v>#DIV/0!</v>
      </c>
      <c r="J3" s="25"/>
      <c r="K3" s="25"/>
      <c r="L3" s="25"/>
      <c r="M3" s="25"/>
      <c r="N3" s="25">
        <f>L2/SUM(E2)</f>
        <v>-88.779999999999987</v>
      </c>
      <c r="O3" s="25">
        <f>N3*E3</f>
        <v>266.33999999999997</v>
      </c>
      <c r="P3" s="25">
        <f>B3-O3</f>
        <v>10.350000000000023</v>
      </c>
      <c r="Q3" s="25">
        <f>P3*0.275</f>
        <v>2.8462500000000066</v>
      </c>
    </row>
    <row r="4" spans="1:17" x14ac:dyDescent="0.2">
      <c r="A4" s="15" t="s">
        <v>10</v>
      </c>
      <c r="B4" s="16">
        <v>-24.96</v>
      </c>
      <c r="C4" s="2" t="s">
        <v>11</v>
      </c>
      <c r="D4" s="2" t="s">
        <v>7</v>
      </c>
      <c r="E4" s="17">
        <v>0.25700000000000001</v>
      </c>
      <c r="F4" s="18">
        <f t="shared" si="0"/>
        <v>-97.120622568093381</v>
      </c>
      <c r="G4" s="19">
        <f t="shared" ref="G4:G18" si="1">B4+G3</f>
        <v>-14.609999999999978</v>
      </c>
      <c r="H4" s="20">
        <f t="shared" ref="H4:H18" si="2">E4+H3</f>
        <v>0.25700000000000001</v>
      </c>
      <c r="I4" s="18">
        <f t="shared" ref="I4:I18" si="3">G4/H4</f>
        <v>-56.848249027237266</v>
      </c>
      <c r="J4" s="18"/>
      <c r="K4" s="18"/>
      <c r="L4" s="18">
        <f>Tabelle1[[#This Row],[Kurs]]*Tabelle1[[#This Row],[stk]]+H3*N3</f>
        <v>-24.96</v>
      </c>
      <c r="M4" s="18">
        <f>Tabelle1[[#This Row],[stk]]+M3</f>
        <v>0.25700000000000001</v>
      </c>
      <c r="N4" s="18"/>
      <c r="O4" s="18"/>
      <c r="P4" s="18"/>
      <c r="Q4" s="18"/>
    </row>
    <row r="5" spans="1:17" x14ac:dyDescent="0.2">
      <c r="A5" s="15" t="s">
        <v>12</v>
      </c>
      <c r="B5" s="16">
        <v>-299.67</v>
      </c>
      <c r="C5" s="2" t="s">
        <v>6</v>
      </c>
      <c r="D5" s="2" t="s">
        <v>7</v>
      </c>
      <c r="E5" s="17">
        <v>3</v>
      </c>
      <c r="F5" s="18">
        <f t="shared" si="0"/>
        <v>-99.89</v>
      </c>
      <c r="G5" s="19">
        <f t="shared" si="1"/>
        <v>-314.27999999999997</v>
      </c>
      <c r="H5" s="20">
        <f t="shared" si="2"/>
        <v>3.2570000000000001</v>
      </c>
      <c r="I5" s="18">
        <f t="shared" si="3"/>
        <v>-96.493705864292281</v>
      </c>
      <c r="J5" s="18"/>
      <c r="K5" s="18"/>
      <c r="L5" s="18">
        <f>Tabelle1[[#This Row],[stk]]*Tabelle1[[#This Row],[Kurs]]+L4</f>
        <v>-324.63</v>
      </c>
      <c r="M5" s="18">
        <f>Tabelle1[[#This Row],[stk]]+M4</f>
        <v>3.2570000000000001</v>
      </c>
      <c r="N5" s="18"/>
      <c r="O5" s="18"/>
      <c r="P5" s="18"/>
      <c r="Q5" s="18"/>
    </row>
    <row r="6" spans="1:17" ht="13.5" thickBot="1" x14ac:dyDescent="0.25">
      <c r="A6" s="15" t="s">
        <v>13</v>
      </c>
      <c r="B6" s="16">
        <v>-271.83</v>
      </c>
      <c r="C6" s="2" t="s">
        <v>6</v>
      </c>
      <c r="D6" s="2" t="s">
        <v>7</v>
      </c>
      <c r="E6" s="17">
        <v>3</v>
      </c>
      <c r="F6" s="18">
        <f t="shared" si="0"/>
        <v>-90.61</v>
      </c>
      <c r="G6" s="19">
        <f t="shared" si="1"/>
        <v>-586.1099999999999</v>
      </c>
      <c r="H6" s="20">
        <f t="shared" si="2"/>
        <v>6.2569999999999997</v>
      </c>
      <c r="I6" s="18">
        <f t="shared" si="3"/>
        <v>-93.672686591018049</v>
      </c>
      <c r="J6" s="18">
        <f>SUM(B4:B6)/SUM(E4:E6)</f>
        <v>-95.326833945980511</v>
      </c>
      <c r="K6" s="18">
        <f>AVERAGE(F4:F6)</f>
        <v>-95.873540856031127</v>
      </c>
      <c r="L6" s="18">
        <f>Tabelle1[[#This Row],[stk]]*Tabelle1[[#This Row],[Kurs]]+L5</f>
        <v>-596.46</v>
      </c>
      <c r="M6" s="18">
        <f>Tabelle1[[#This Row],[stk]]+M5</f>
        <v>6.2569999999999997</v>
      </c>
      <c r="N6" s="18"/>
      <c r="O6" s="18"/>
      <c r="P6" s="18"/>
      <c r="Q6" s="18"/>
    </row>
    <row r="7" spans="1:17" s="30" customFormat="1" x14ac:dyDescent="0.2">
      <c r="A7" s="28" t="s">
        <v>14</v>
      </c>
      <c r="B7" s="29">
        <v>272.45999999999998</v>
      </c>
      <c r="C7" s="30" t="s">
        <v>9</v>
      </c>
      <c r="D7" s="30" t="s">
        <v>7</v>
      </c>
      <c r="E7" s="31">
        <v>-3</v>
      </c>
      <c r="F7" s="32">
        <f t="shared" si="0"/>
        <v>-90.82</v>
      </c>
      <c r="G7" s="33">
        <f t="shared" si="1"/>
        <v>-313.64999999999992</v>
      </c>
      <c r="H7" s="34">
        <f t="shared" si="2"/>
        <v>3.2569999999999997</v>
      </c>
      <c r="I7" s="32">
        <f t="shared" si="3"/>
        <v>-96.300276327909103</v>
      </c>
      <c r="J7" s="32"/>
      <c r="K7" s="32"/>
      <c r="L7" s="32"/>
      <c r="M7" s="32"/>
      <c r="N7" s="32">
        <f>L6/SUM(E4:E6)</f>
        <v>-95.326833945980511</v>
      </c>
      <c r="O7" s="32">
        <f>N7*E7</f>
        <v>285.98050183794152</v>
      </c>
      <c r="P7" s="32">
        <f>B7-O7</f>
        <v>-13.520501837941538</v>
      </c>
      <c r="Q7" s="32">
        <f>P7*0.275</f>
        <v>-3.7181380054339233</v>
      </c>
    </row>
    <row r="8" spans="1:17" s="37" customFormat="1" ht="13.5" thickBot="1" x14ac:dyDescent="0.25">
      <c r="A8" s="35" t="s">
        <v>15</v>
      </c>
      <c r="B8" s="36">
        <v>277.74</v>
      </c>
      <c r="C8" s="37" t="s">
        <v>9</v>
      </c>
      <c r="D8" s="37" t="s">
        <v>7</v>
      </c>
      <c r="E8" s="38">
        <v>-3</v>
      </c>
      <c r="F8" s="39">
        <f t="shared" si="0"/>
        <v>-92.58</v>
      </c>
      <c r="G8" s="40">
        <f t="shared" si="1"/>
        <v>-35.909999999999911</v>
      </c>
      <c r="H8" s="41">
        <f t="shared" si="2"/>
        <v>0.25699999999999967</v>
      </c>
      <c r="I8" s="39">
        <f t="shared" si="3"/>
        <v>-139.72762645914381</v>
      </c>
      <c r="J8" s="39"/>
      <c r="K8" s="39"/>
      <c r="L8" s="39"/>
      <c r="M8" s="39"/>
      <c r="N8" s="39">
        <f>L6/SUM(E4:E6)</f>
        <v>-95.326833945980511</v>
      </c>
      <c r="O8" s="39">
        <f>N8*E8</f>
        <v>285.98050183794152</v>
      </c>
      <c r="P8" s="39">
        <f>B8-O8</f>
        <v>-8.2405018379415083</v>
      </c>
      <c r="Q8" s="39">
        <f>P8*0.275</f>
        <v>-2.2661380054339149</v>
      </c>
    </row>
    <row r="9" spans="1:17" x14ac:dyDescent="0.2">
      <c r="A9" s="15" t="s">
        <v>15</v>
      </c>
      <c r="B9" s="16">
        <v>-276.39</v>
      </c>
      <c r="C9" s="2" t="s">
        <v>6</v>
      </c>
      <c r="D9" s="2" t="s">
        <v>7</v>
      </c>
      <c r="E9" s="17">
        <v>3</v>
      </c>
      <c r="F9" s="18">
        <f t="shared" si="0"/>
        <v>-92.13</v>
      </c>
      <c r="G9" s="19">
        <f t="shared" si="1"/>
        <v>-312.2999999999999</v>
      </c>
      <c r="H9" s="20">
        <f t="shared" si="2"/>
        <v>3.2569999999999997</v>
      </c>
      <c r="I9" s="18">
        <f t="shared" si="3"/>
        <v>-95.885784464230866</v>
      </c>
      <c r="J9" s="18"/>
      <c r="K9" s="18"/>
      <c r="L9" s="18">
        <f>Tabelle1[[#This Row],[Kurs]]*Tabelle1[[#This Row],[stk]]+H8*N8</f>
        <v>-300.88899632411693</v>
      </c>
      <c r="M9" s="18">
        <f>Tabelle1[[#This Row],[stk]]</f>
        <v>3</v>
      </c>
      <c r="N9" s="18"/>
      <c r="O9" s="18"/>
      <c r="P9" s="18" t="s">
        <v>43</v>
      </c>
      <c r="Q9" s="18"/>
    </row>
    <row r="10" spans="1:17" ht="13.5" thickBot="1" x14ac:dyDescent="0.25">
      <c r="A10" s="15" t="s">
        <v>16</v>
      </c>
      <c r="B10" s="16">
        <v>-278.10000000000002</v>
      </c>
      <c r="C10" s="2" t="s">
        <v>6</v>
      </c>
      <c r="D10" s="2" t="s">
        <v>7</v>
      </c>
      <c r="E10" s="17">
        <v>3</v>
      </c>
      <c r="F10" s="18">
        <f t="shared" si="0"/>
        <v>-92.7</v>
      </c>
      <c r="G10" s="19">
        <f t="shared" si="1"/>
        <v>-590.39999999999986</v>
      </c>
      <c r="H10" s="20">
        <f t="shared" si="2"/>
        <v>6.2569999999999997</v>
      </c>
      <c r="I10" s="18">
        <f t="shared" si="3"/>
        <v>-94.358318683074941</v>
      </c>
      <c r="J10" s="18"/>
      <c r="K10" s="18"/>
      <c r="L10" s="18">
        <f>Tabelle1[[#This Row],[Kurs]]*Tabelle1[[#This Row],[stk]]+L9</f>
        <v>-578.9889963241169</v>
      </c>
      <c r="M10" s="18">
        <f>Tabelle1[[#This Row],[stk]]+M9</f>
        <v>6</v>
      </c>
      <c r="N10" s="18"/>
      <c r="O10" s="18"/>
      <c r="P10" s="18"/>
      <c r="Q10" s="18"/>
    </row>
    <row r="11" spans="1:17" s="30" customFormat="1" x14ac:dyDescent="0.2">
      <c r="A11" s="28" t="s">
        <v>17</v>
      </c>
      <c r="B11" s="29">
        <v>281.13</v>
      </c>
      <c r="C11" s="30" t="s">
        <v>9</v>
      </c>
      <c r="D11" s="30" t="s">
        <v>7</v>
      </c>
      <c r="E11" s="31">
        <v>-3</v>
      </c>
      <c r="F11" s="32">
        <f t="shared" si="0"/>
        <v>-93.71</v>
      </c>
      <c r="G11" s="33">
        <f t="shared" si="1"/>
        <v>-309.26999999999987</v>
      </c>
      <c r="H11" s="34">
        <f t="shared" si="2"/>
        <v>3.2569999999999997</v>
      </c>
      <c r="I11" s="32">
        <f t="shared" si="3"/>
        <v>-94.955480503530822</v>
      </c>
      <c r="J11" s="32"/>
      <c r="K11" s="32"/>
      <c r="L11" s="32"/>
      <c r="M11" s="32"/>
      <c r="N11" s="32">
        <f>L10/H10</f>
        <v>-92.5346006591205</v>
      </c>
      <c r="O11" s="32">
        <f>N11*E11</f>
        <v>277.60380197736151</v>
      </c>
      <c r="P11" s="32">
        <f>B11-O11</f>
        <v>3.5261980226384821</v>
      </c>
      <c r="Q11" s="32">
        <f>P11*0.275</f>
        <v>0.96970445622558266</v>
      </c>
    </row>
    <row r="12" spans="1:17" s="37" customFormat="1" ht="13.5" thickBot="1" x14ac:dyDescent="0.25">
      <c r="A12" s="35" t="s">
        <v>18</v>
      </c>
      <c r="B12" s="36">
        <v>278.91000000000003</v>
      </c>
      <c r="C12" s="37" t="s">
        <v>9</v>
      </c>
      <c r="D12" s="37" t="s">
        <v>7</v>
      </c>
      <c r="E12" s="38">
        <v>-3</v>
      </c>
      <c r="F12" s="39">
        <f t="shared" si="0"/>
        <v>-92.970000000000013</v>
      </c>
      <c r="G12" s="40">
        <f t="shared" si="1"/>
        <v>-30.359999999999843</v>
      </c>
      <c r="H12" s="41">
        <f t="shared" si="2"/>
        <v>0.25699999999999967</v>
      </c>
      <c r="I12" s="39">
        <f t="shared" si="3"/>
        <v>-118.1322957198439</v>
      </c>
      <c r="J12" s="39"/>
      <c r="K12" s="39"/>
      <c r="L12" s="39"/>
      <c r="M12" s="39"/>
      <c r="N12" s="39">
        <f>L10/H10</f>
        <v>-92.5346006591205</v>
      </c>
      <c r="O12" s="39">
        <f>N12*E12</f>
        <v>277.60380197736151</v>
      </c>
      <c r="P12" s="39">
        <f>B12-O12</f>
        <v>1.3061980226385117</v>
      </c>
      <c r="Q12" s="39">
        <f>P12*0.275</f>
        <v>0.35920445622559077</v>
      </c>
    </row>
    <row r="13" spans="1:17" ht="13.5" thickBot="1" x14ac:dyDescent="0.25">
      <c r="A13" s="15" t="s">
        <v>18</v>
      </c>
      <c r="B13" s="16">
        <v>-278.33999999999997</v>
      </c>
      <c r="C13" s="2" t="s">
        <v>6</v>
      </c>
      <c r="D13" s="2" t="s">
        <v>7</v>
      </c>
      <c r="E13" s="17">
        <v>3</v>
      </c>
      <c r="F13" s="18">
        <f t="shared" si="0"/>
        <v>-92.779999999999987</v>
      </c>
      <c r="G13" s="19">
        <f t="shared" si="1"/>
        <v>-308.69999999999982</v>
      </c>
      <c r="H13" s="20">
        <f t="shared" si="2"/>
        <v>3.2569999999999997</v>
      </c>
      <c r="I13" s="18">
        <f t="shared" si="3"/>
        <v>-94.78047282775556</v>
      </c>
      <c r="J13" s="18"/>
      <c r="K13" s="18"/>
      <c r="L13" s="18">
        <f>N12*H12+Tabelle1[[#This Row],[stk]]*Tabelle1[[#This Row],[Kurs]]</f>
        <v>-302.1213923693939</v>
      </c>
      <c r="M13" s="18">
        <f>Tabelle1[[#This Row],[stk]]</f>
        <v>3</v>
      </c>
      <c r="N13" s="18"/>
      <c r="O13" s="18"/>
      <c r="P13" s="18"/>
      <c r="Q13" s="18"/>
    </row>
    <row r="14" spans="1:17" s="23" customFormat="1" ht="13.5" thickBot="1" x14ac:dyDescent="0.25">
      <c r="A14" s="21" t="s">
        <v>19</v>
      </c>
      <c r="B14" s="22">
        <v>281.04000000000002</v>
      </c>
      <c r="C14" s="23" t="s">
        <v>9</v>
      </c>
      <c r="D14" s="23" t="s">
        <v>7</v>
      </c>
      <c r="E14" s="24">
        <v>-3</v>
      </c>
      <c r="F14" s="25">
        <f t="shared" si="0"/>
        <v>-93.68</v>
      </c>
      <c r="G14" s="26">
        <f t="shared" si="1"/>
        <v>-27.659999999999798</v>
      </c>
      <c r="H14" s="27">
        <f t="shared" si="2"/>
        <v>0.25699999999999967</v>
      </c>
      <c r="I14" s="25">
        <f t="shared" si="3"/>
        <v>-107.62645914396822</v>
      </c>
      <c r="J14" s="25"/>
      <c r="K14" s="25"/>
      <c r="L14" s="25"/>
      <c r="M14" s="25"/>
      <c r="N14" s="25">
        <f>L13/H13</f>
        <v>-92.760636281668383</v>
      </c>
      <c r="O14" s="25">
        <f>N14*E14</f>
        <v>278.28190884500515</v>
      </c>
      <c r="P14" s="25">
        <f>B14-O14</f>
        <v>2.7580911549948723</v>
      </c>
      <c r="Q14" s="25">
        <f>P14*0.275</f>
        <v>0.75847506762358996</v>
      </c>
    </row>
    <row r="15" spans="1:17" x14ac:dyDescent="0.2">
      <c r="A15" s="15" t="s">
        <v>19</v>
      </c>
      <c r="B15" s="16">
        <v>-279.93</v>
      </c>
      <c r="C15" s="2" t="s">
        <v>6</v>
      </c>
      <c r="D15" s="2" t="s">
        <v>7</v>
      </c>
      <c r="E15" s="17">
        <v>3</v>
      </c>
      <c r="F15" s="18">
        <f t="shared" si="0"/>
        <v>-93.31</v>
      </c>
      <c r="G15" s="19">
        <f t="shared" si="1"/>
        <v>-307.5899999999998</v>
      </c>
      <c r="H15" s="20">
        <f t="shared" si="2"/>
        <v>3.2569999999999997</v>
      </c>
      <c r="I15" s="18">
        <f t="shared" si="3"/>
        <v>-94.439668406509</v>
      </c>
      <c r="J15" s="18"/>
      <c r="K15" s="18"/>
      <c r="L15" s="18">
        <f>N14*H14+Tabelle1[[#This Row],[stk]]*Tabelle1[[#This Row],[Kurs]]</f>
        <v>-303.76948352438876</v>
      </c>
      <c r="M15" s="18">
        <f>Tabelle1[[#This Row],[stk]]</f>
        <v>3</v>
      </c>
      <c r="N15" s="18"/>
      <c r="O15" s="18"/>
      <c r="P15" s="18"/>
      <c r="Q15" s="18"/>
    </row>
    <row r="16" spans="1:17" x14ac:dyDescent="0.2">
      <c r="A16" s="15" t="s">
        <v>19</v>
      </c>
      <c r="B16" s="16">
        <v>-19.95</v>
      </c>
      <c r="C16" s="2" t="s">
        <v>11</v>
      </c>
      <c r="D16" s="2" t="s">
        <v>7</v>
      </c>
      <c r="E16" s="17">
        <v>0.21299999999999999</v>
      </c>
      <c r="F16" s="18">
        <f t="shared" si="0"/>
        <v>-93.661971830985919</v>
      </c>
      <c r="G16" s="19">
        <f t="shared" si="1"/>
        <v>-327.53999999999979</v>
      </c>
      <c r="H16" s="20">
        <f t="shared" si="2"/>
        <v>3.4699999999999998</v>
      </c>
      <c r="I16" s="18">
        <f t="shared" si="3"/>
        <v>-94.391930835734811</v>
      </c>
      <c r="J16" s="18"/>
      <c r="K16" s="18"/>
      <c r="L16" s="18">
        <f>Tabelle1[[#This Row],[stk]]*Tabelle1[[#This Row],[Kurs]]+L15</f>
        <v>-323.71948352438875</v>
      </c>
      <c r="M16" s="18">
        <f>Tabelle1[[#This Row],[stk]]+M15</f>
        <v>3.2130000000000001</v>
      </c>
      <c r="N16" s="18"/>
      <c r="O16" s="18"/>
      <c r="P16" s="18"/>
      <c r="Q16" s="18"/>
    </row>
    <row r="17" spans="1:17" ht="13.5" thickBot="1" x14ac:dyDescent="0.25">
      <c r="A17" s="15" t="s">
        <v>20</v>
      </c>
      <c r="B17" s="16">
        <v>-54.94</v>
      </c>
      <c r="C17" s="2" t="s">
        <v>11</v>
      </c>
      <c r="D17" s="2" t="s">
        <v>7</v>
      </c>
      <c r="E17" s="17">
        <v>0.58799999999999997</v>
      </c>
      <c r="F17" s="18">
        <f t="shared" si="0"/>
        <v>-93.435374149659864</v>
      </c>
      <c r="G17" s="19">
        <f t="shared" si="1"/>
        <v>-382.47999999999979</v>
      </c>
      <c r="H17" s="20">
        <f t="shared" si="2"/>
        <v>4.0579999999999998</v>
      </c>
      <c r="I17" s="18">
        <f t="shared" si="3"/>
        <v>-94.253326761951655</v>
      </c>
      <c r="J17" s="18"/>
      <c r="K17" s="18"/>
      <c r="L17" s="18">
        <f>Tabelle1[[#This Row],[stk]]*Tabelle1[[#This Row],[Kurs]]+L16</f>
        <v>-378.65948352438875</v>
      </c>
      <c r="M17" s="18">
        <f>Tabelle1[[#This Row],[stk]]+M16</f>
        <v>3.8010000000000002</v>
      </c>
      <c r="N17" s="18"/>
      <c r="O17" s="18"/>
      <c r="P17" s="18"/>
      <c r="Q17" s="18"/>
    </row>
    <row r="18" spans="1:17" s="23" customFormat="1" ht="13.5" thickBot="1" x14ac:dyDescent="0.25">
      <c r="A18" s="21" t="s">
        <v>21</v>
      </c>
      <c r="B18" s="22">
        <v>404.4</v>
      </c>
      <c r="C18" s="23" t="s">
        <v>9</v>
      </c>
      <c r="D18" s="23" t="s">
        <v>7</v>
      </c>
      <c r="E18" s="24">
        <v>-4</v>
      </c>
      <c r="F18" s="25">
        <f t="shared" si="0"/>
        <v>-101.1</v>
      </c>
      <c r="G18" s="26">
        <f t="shared" si="1"/>
        <v>21.920000000000186</v>
      </c>
      <c r="H18" s="27">
        <f t="shared" si="2"/>
        <v>5.7999999999999829E-2</v>
      </c>
      <c r="I18" s="25">
        <f t="shared" si="3"/>
        <v>377.93103448276293</v>
      </c>
      <c r="J18" s="25"/>
      <c r="K18" s="25"/>
      <c r="L18" s="25"/>
      <c r="M18" s="25"/>
      <c r="N18" s="25">
        <f>L17/H17</f>
        <v>-93.311849069588163</v>
      </c>
      <c r="O18" s="25">
        <f>N18*E18</f>
        <v>373.24739627835265</v>
      </c>
      <c r="P18" s="25">
        <f>B18-O18</f>
        <v>31.152603721647324</v>
      </c>
      <c r="Q18" s="25">
        <f>P18*0.275</f>
        <v>8.5669660234530145</v>
      </c>
    </row>
    <row r="19" spans="1:17" x14ac:dyDescent="0.2"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</row>
    <row r="20" spans="1:17" s="3" customFormat="1" x14ac:dyDescent="0.2">
      <c r="A20" s="1"/>
      <c r="B20" s="8">
        <f>SUM(B2:B18)</f>
        <v>21.920000000000186</v>
      </c>
      <c r="C20" s="8"/>
      <c r="D20" s="8"/>
      <c r="E20" s="11">
        <f>SUM(E2:E19)</f>
        <v>5.7999999999999829E-2</v>
      </c>
      <c r="F20" s="11"/>
      <c r="G20" s="11">
        <f>G18+Tabelle1[[#This Row],[lfd Stückzahl]]</f>
        <v>16.507912753964089</v>
      </c>
      <c r="H20" s="11">
        <f>N18*H18</f>
        <v>-5.4120872460360978</v>
      </c>
      <c r="I20" s="11"/>
      <c r="J20" s="11"/>
      <c r="K20" s="11"/>
      <c r="L20" s="11"/>
      <c r="M20" s="11"/>
      <c r="N20" s="11"/>
      <c r="O20" s="11"/>
      <c r="P20" s="11">
        <f>SUBTOTAL(109,P2:P19)</f>
        <v>27.332087246036167</v>
      </c>
      <c r="Q20" s="11">
        <f>SUBTOTAL(109,Q2:Q19)</f>
        <v>7.516323992659947</v>
      </c>
    </row>
    <row r="21" spans="1:17" x14ac:dyDescent="0.2">
      <c r="A21" t="s">
        <v>22</v>
      </c>
      <c r="B21" s="8">
        <f>B20*0.25</f>
        <v>5.4800000000000466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">
      <c r="B22" s="8"/>
      <c r="C22" s="8"/>
      <c r="D22" s="8"/>
      <c r="E22" s="11"/>
      <c r="F22" s="11"/>
      <c r="G22" s="11"/>
      <c r="H22" s="11">
        <f>SUM(H2:H19)</f>
        <v>43.66999999999998</v>
      </c>
      <c r="I22" s="11"/>
      <c r="J22" s="11"/>
      <c r="K22" s="11"/>
      <c r="L22" s="11"/>
      <c r="M22" s="11"/>
      <c r="N22" s="11"/>
      <c r="O22" s="11"/>
      <c r="P22" s="11"/>
      <c r="Q22" s="11"/>
    </row>
    <row r="28" spans="1:17" x14ac:dyDescent="0.2">
      <c r="O28">
        <v>7.516323992659947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15" zoomScaleNormal="115" workbookViewId="0">
      <selection activeCell="A2" sqref="A2"/>
    </sheetView>
  </sheetViews>
  <sheetFormatPr baseColWidth="10" defaultRowHeight="12.75" x14ac:dyDescent="0.2"/>
  <cols>
    <col min="1" max="1" width="21.7109375" bestFit="1" customWidth="1"/>
    <col min="2" max="2" width="7.5703125" bestFit="1" customWidth="1"/>
    <col min="3" max="3" width="12.42578125" bestFit="1" customWidth="1"/>
    <col min="4" max="4" width="12" bestFit="1" customWidth="1"/>
    <col min="5" max="5" width="7.8554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-266.33999999999997</v>
      </c>
      <c r="C2" t="s">
        <v>6</v>
      </c>
      <c r="D2" t="s">
        <v>7</v>
      </c>
      <c r="E2">
        <v>3</v>
      </c>
    </row>
    <row r="3" spans="1:5" x14ac:dyDescent="0.2">
      <c r="A3" t="s">
        <v>8</v>
      </c>
      <c r="B3">
        <v>276.69</v>
      </c>
      <c r="C3" t="s">
        <v>9</v>
      </c>
      <c r="D3" t="s">
        <v>7</v>
      </c>
      <c r="E3">
        <v>3</v>
      </c>
    </row>
    <row r="4" spans="1:5" x14ac:dyDescent="0.2">
      <c r="A4" t="s">
        <v>36</v>
      </c>
      <c r="B4">
        <v>2.72</v>
      </c>
      <c r="C4" t="s">
        <v>37</v>
      </c>
      <c r="D4" t="s">
        <v>7</v>
      </c>
      <c r="E4" t="s">
        <v>38</v>
      </c>
    </row>
    <row r="5" spans="1:5" x14ac:dyDescent="0.2">
      <c r="A5" t="s">
        <v>10</v>
      </c>
      <c r="B5">
        <v>-24.96</v>
      </c>
      <c r="C5" t="s">
        <v>11</v>
      </c>
      <c r="D5" t="s">
        <v>7</v>
      </c>
      <c r="E5">
        <v>0.25700000000000001</v>
      </c>
    </row>
    <row r="6" spans="1:5" x14ac:dyDescent="0.2">
      <c r="A6" t="s">
        <v>39</v>
      </c>
      <c r="B6">
        <v>0.24</v>
      </c>
      <c r="C6" t="s">
        <v>37</v>
      </c>
      <c r="D6" t="s">
        <v>7</v>
      </c>
      <c r="E6" t="s">
        <v>38</v>
      </c>
    </row>
    <row r="7" spans="1:5" x14ac:dyDescent="0.2">
      <c r="A7" t="s">
        <v>12</v>
      </c>
      <c r="B7">
        <v>-299.67</v>
      </c>
      <c r="C7" t="s">
        <v>6</v>
      </c>
      <c r="D7" t="s">
        <v>7</v>
      </c>
      <c r="E7">
        <v>3</v>
      </c>
    </row>
    <row r="8" spans="1:5" x14ac:dyDescent="0.2">
      <c r="A8" t="s">
        <v>13</v>
      </c>
      <c r="B8">
        <v>-271.83</v>
      </c>
      <c r="C8" t="s">
        <v>6</v>
      </c>
      <c r="D8" t="s">
        <v>7</v>
      </c>
      <c r="E8">
        <v>3</v>
      </c>
    </row>
    <row r="9" spans="1:5" x14ac:dyDescent="0.2">
      <c r="A9" t="s">
        <v>14</v>
      </c>
      <c r="B9">
        <v>272.45999999999998</v>
      </c>
      <c r="C9" t="s">
        <v>9</v>
      </c>
      <c r="D9" t="s">
        <v>7</v>
      </c>
      <c r="E9">
        <v>3</v>
      </c>
    </row>
    <row r="10" spans="1:5" x14ac:dyDescent="0.2">
      <c r="A10" t="s">
        <v>15</v>
      </c>
      <c r="B10">
        <v>277.74</v>
      </c>
      <c r="C10" t="s">
        <v>9</v>
      </c>
      <c r="D10" t="s">
        <v>7</v>
      </c>
      <c r="E10">
        <v>3</v>
      </c>
    </row>
    <row r="11" spans="1:5" x14ac:dyDescent="0.2">
      <c r="A11" t="s">
        <v>15</v>
      </c>
      <c r="B11">
        <v>-276.39</v>
      </c>
      <c r="C11" t="s">
        <v>6</v>
      </c>
      <c r="D11" t="s">
        <v>7</v>
      </c>
      <c r="E11">
        <v>3</v>
      </c>
    </row>
    <row r="12" spans="1:5" x14ac:dyDescent="0.2">
      <c r="A12" t="s">
        <v>16</v>
      </c>
      <c r="B12">
        <v>-278.10000000000002</v>
      </c>
      <c r="C12" t="s">
        <v>6</v>
      </c>
      <c r="D12" t="s">
        <v>7</v>
      </c>
      <c r="E12">
        <v>3</v>
      </c>
    </row>
    <row r="13" spans="1:5" x14ac:dyDescent="0.2">
      <c r="A13" t="s">
        <v>17</v>
      </c>
      <c r="B13">
        <v>281.13</v>
      </c>
      <c r="C13" t="s">
        <v>9</v>
      </c>
      <c r="D13" t="s">
        <v>7</v>
      </c>
      <c r="E13">
        <v>3</v>
      </c>
    </row>
    <row r="14" spans="1:5" x14ac:dyDescent="0.2">
      <c r="A14" t="s">
        <v>18</v>
      </c>
      <c r="B14">
        <v>278.91000000000003</v>
      </c>
      <c r="C14" t="s">
        <v>9</v>
      </c>
      <c r="D14" t="s">
        <v>7</v>
      </c>
      <c r="E14">
        <v>3</v>
      </c>
    </row>
    <row r="15" spans="1:5" x14ac:dyDescent="0.2">
      <c r="A15" t="s">
        <v>18</v>
      </c>
      <c r="B15">
        <v>-278.33999999999997</v>
      </c>
      <c r="C15" t="s">
        <v>6</v>
      </c>
      <c r="D15" t="s">
        <v>7</v>
      </c>
      <c r="E15">
        <v>3</v>
      </c>
    </row>
    <row r="16" spans="1:5" x14ac:dyDescent="0.2">
      <c r="A16" t="s">
        <v>19</v>
      </c>
      <c r="B16">
        <v>281.04000000000002</v>
      </c>
      <c r="C16" t="s">
        <v>9</v>
      </c>
      <c r="D16" t="s">
        <v>7</v>
      </c>
      <c r="E16">
        <v>3</v>
      </c>
    </row>
    <row r="17" spans="1:5" x14ac:dyDescent="0.2">
      <c r="A17" t="s">
        <v>19</v>
      </c>
      <c r="B17">
        <v>-279.93</v>
      </c>
      <c r="C17" t="s">
        <v>6</v>
      </c>
      <c r="D17" t="s">
        <v>7</v>
      </c>
      <c r="E17">
        <v>3</v>
      </c>
    </row>
    <row r="18" spans="1:5" x14ac:dyDescent="0.2">
      <c r="A18" t="s">
        <v>19</v>
      </c>
      <c r="B18">
        <v>-19.95</v>
      </c>
      <c r="C18" t="s">
        <v>11</v>
      </c>
      <c r="D18" t="s">
        <v>7</v>
      </c>
      <c r="E18">
        <v>0.21299999999999999</v>
      </c>
    </row>
    <row r="19" spans="1:5" x14ac:dyDescent="0.2">
      <c r="A19" t="s">
        <v>20</v>
      </c>
      <c r="B19">
        <v>-54.94</v>
      </c>
      <c r="C19" t="s">
        <v>11</v>
      </c>
      <c r="D19" t="s">
        <v>7</v>
      </c>
      <c r="E19">
        <v>0.58799999999999997</v>
      </c>
    </row>
    <row r="20" spans="1:5" x14ac:dyDescent="0.2">
      <c r="A20" t="s">
        <v>21</v>
      </c>
      <c r="B20">
        <v>404.4</v>
      </c>
      <c r="C20" t="s">
        <v>9</v>
      </c>
      <c r="D20" t="s">
        <v>7</v>
      </c>
      <c r="E20">
        <v>4</v>
      </c>
    </row>
    <row r="21" spans="1:5" x14ac:dyDescent="0.2">
      <c r="A21" t="s">
        <v>40</v>
      </c>
      <c r="B21">
        <v>3.37</v>
      </c>
      <c r="C21" t="s">
        <v>37</v>
      </c>
      <c r="D21" t="s">
        <v>7</v>
      </c>
      <c r="E21" t="s">
        <v>38</v>
      </c>
    </row>
    <row r="22" spans="1:5" x14ac:dyDescent="0.2">
      <c r="A22" t="s">
        <v>41</v>
      </c>
      <c r="B22">
        <v>0.06</v>
      </c>
      <c r="C22" t="s">
        <v>37</v>
      </c>
      <c r="D22" t="s">
        <v>7</v>
      </c>
      <c r="E22" t="s">
        <v>38</v>
      </c>
    </row>
    <row r="23" spans="1:5" x14ac:dyDescent="0.2">
      <c r="A23" t="s">
        <v>42</v>
      </c>
      <c r="B23">
        <v>7.0000000000000007E-2</v>
      </c>
      <c r="C23" t="s">
        <v>37</v>
      </c>
      <c r="D23" t="s">
        <v>7</v>
      </c>
      <c r="E23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STIWA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Aguillon Franz</dc:creator>
  <cp:lastModifiedBy>Aguillon Franz</cp:lastModifiedBy>
  <dcterms:created xsi:type="dcterms:W3CDTF">2022-06-08T07:53:27Z</dcterms:created>
  <dcterms:modified xsi:type="dcterms:W3CDTF">2022-06-08T13:35:01Z</dcterms:modified>
</cp:coreProperties>
</file>